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e\Vereinigungen\Versicherungsverband\"/>
    </mc:Choice>
  </mc:AlternateContent>
  <xr:revisionPtr revIDLastSave="0" documentId="13_ncr:1_{2E0A0CD8-91B7-4D3C-9AD4-98D4B0545070}" xr6:coauthVersionLast="47" xr6:coauthVersionMax="47" xr10:uidLastSave="{00000000-0000-0000-0000-000000000000}"/>
  <bookViews>
    <workbookView xWindow="-120" yWindow="-120" windowWidth="29040" windowHeight="15840" xr2:uid="{7E3C782D-8A37-41EE-B332-80B004B397F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H114" i="1"/>
  <c r="H113" i="1"/>
  <c r="H112" i="1"/>
  <c r="H111" i="1"/>
  <c r="H110" i="1"/>
  <c r="A115" i="1"/>
  <c r="A114" i="1"/>
  <c r="A113" i="1"/>
  <c r="A112" i="1"/>
  <c r="A111" i="1"/>
  <c r="A110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S29" i="1"/>
  <c r="L29" i="1"/>
  <c r="E29" i="1"/>
  <c r="R43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K43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D43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R29" i="1"/>
  <c r="K29" i="1"/>
  <c r="D29" i="1"/>
  <c r="P31" i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30" i="1"/>
  <c r="I31" i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30" i="1"/>
  <c r="B31" i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30" i="1"/>
  <c r="P11" i="1"/>
  <c r="P12" i="1" s="1"/>
  <c r="P13" i="1" s="1"/>
  <c r="P14" i="1" s="1"/>
  <c r="P15" i="1" s="1"/>
  <c r="P16" i="1" s="1"/>
  <c r="P17" i="1" s="1"/>
  <c r="P18" i="1" s="1"/>
  <c r="P19" i="1" s="1"/>
  <c r="I11" i="1"/>
  <c r="I12" i="1" s="1"/>
  <c r="I13" i="1" s="1"/>
  <c r="I14" i="1" s="1"/>
  <c r="I15" i="1" s="1"/>
  <c r="I16" i="1" s="1"/>
  <c r="I17" i="1" s="1"/>
  <c r="I18" i="1" s="1"/>
  <c r="I19" i="1" s="1"/>
  <c r="B11" i="1"/>
  <c r="B12" i="1" s="1"/>
  <c r="B13" i="1" s="1"/>
  <c r="B14" i="1" s="1"/>
  <c r="B15" i="1" s="1"/>
  <c r="B16" i="1" s="1"/>
  <c r="B17" i="1" s="1"/>
  <c r="B18" i="1" s="1"/>
  <c r="B19" i="1" s="1"/>
  <c r="Q10" i="1"/>
  <c r="J10" i="1"/>
  <c r="C10" i="1"/>
  <c r="Q29" i="1"/>
  <c r="Q30" i="1" s="1"/>
  <c r="J29" i="1"/>
  <c r="C29" i="1"/>
  <c r="A121" i="1"/>
  <c r="A120" i="1"/>
  <c r="A119" i="1"/>
  <c r="A118" i="1"/>
  <c r="A117" i="1"/>
  <c r="A116" i="1"/>
  <c r="P83" i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Q82" i="1"/>
  <c r="I83" i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J82" i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C82" i="1"/>
  <c r="P54" i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Q53" i="1"/>
  <c r="I54" i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J53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C53" i="1"/>
  <c r="J11" i="1" l="1"/>
  <c r="J12" i="1" s="1"/>
  <c r="J83" i="1"/>
  <c r="J84" i="1" s="1"/>
  <c r="Q11" i="1"/>
  <c r="Q12" i="1" s="1"/>
  <c r="C11" i="1"/>
  <c r="C30" i="1"/>
  <c r="C31" i="1" s="1"/>
  <c r="J30" i="1"/>
  <c r="J31" i="1" s="1"/>
  <c r="Q54" i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R48" i="1" s="1"/>
  <c r="Q31" i="1"/>
  <c r="Q83" i="1"/>
  <c r="Q84" i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C83" i="1"/>
  <c r="J54" i="1"/>
  <c r="J55" i="1" s="1"/>
  <c r="C54" i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D48" i="1" s="1"/>
  <c r="Q13" i="1" l="1"/>
  <c r="J13" i="1"/>
  <c r="C12" i="1"/>
  <c r="Q32" i="1"/>
  <c r="J32" i="1"/>
  <c r="C32" i="1"/>
  <c r="Q100" i="1"/>
  <c r="Q101" i="1" s="1"/>
  <c r="Q102" i="1" s="1"/>
  <c r="Q103" i="1" s="1"/>
  <c r="Q104" i="1" s="1"/>
  <c r="Q105" i="1" s="1"/>
  <c r="Q106" i="1" s="1"/>
  <c r="R77" i="1" s="1"/>
  <c r="J85" i="1"/>
  <c r="R54" i="1"/>
  <c r="R62" i="1"/>
  <c r="R70" i="1"/>
  <c r="R56" i="1"/>
  <c r="R64" i="1"/>
  <c r="R53" i="1"/>
  <c r="R57" i="1"/>
  <c r="R65" i="1"/>
  <c r="R60" i="1"/>
  <c r="R68" i="1"/>
  <c r="R55" i="1"/>
  <c r="R71" i="1"/>
  <c r="R58" i="1"/>
  <c r="R66" i="1"/>
  <c r="R59" i="1"/>
  <c r="R67" i="1"/>
  <c r="R72" i="1"/>
  <c r="R61" i="1"/>
  <c r="R69" i="1"/>
  <c r="R63" i="1"/>
  <c r="C84" i="1"/>
  <c r="J56" i="1"/>
  <c r="D72" i="1"/>
  <c r="E72" i="1" s="1"/>
  <c r="D61" i="1"/>
  <c r="D69" i="1"/>
  <c r="D54" i="1"/>
  <c r="D62" i="1"/>
  <c r="D70" i="1"/>
  <c r="D64" i="1"/>
  <c r="D57" i="1"/>
  <c r="D55" i="1"/>
  <c r="D63" i="1"/>
  <c r="D71" i="1"/>
  <c r="D56" i="1"/>
  <c r="D53" i="1"/>
  <c r="D65" i="1"/>
  <c r="D58" i="1"/>
  <c r="D66" i="1"/>
  <c r="D59" i="1"/>
  <c r="D67" i="1"/>
  <c r="D68" i="1"/>
  <c r="D60" i="1"/>
  <c r="J14" i="1" l="1"/>
  <c r="Q14" i="1"/>
  <c r="C13" i="1"/>
  <c r="C33" i="1"/>
  <c r="Q33" i="1"/>
  <c r="J33" i="1"/>
  <c r="J86" i="1"/>
  <c r="C85" i="1"/>
  <c r="J57" i="1"/>
  <c r="E71" i="1"/>
  <c r="E66" i="1"/>
  <c r="E67" i="1"/>
  <c r="E68" i="1"/>
  <c r="E57" i="1"/>
  <c r="E58" i="1"/>
  <c r="E64" i="1"/>
  <c r="E65" i="1"/>
  <c r="E70" i="1"/>
  <c r="E60" i="1"/>
  <c r="E54" i="1"/>
  <c r="E69" i="1"/>
  <c r="E62" i="1"/>
  <c r="E61" i="1"/>
  <c r="E53" i="1"/>
  <c r="F72" i="1" s="1"/>
  <c r="E56" i="1"/>
  <c r="E63" i="1"/>
  <c r="E59" i="1"/>
  <c r="E55" i="1"/>
  <c r="C14" i="1" l="1"/>
  <c r="Q15" i="1"/>
  <c r="J15" i="1"/>
  <c r="J34" i="1"/>
  <c r="C34" i="1"/>
  <c r="Q34" i="1"/>
  <c r="J87" i="1"/>
  <c r="C86" i="1"/>
  <c r="F56" i="1"/>
  <c r="J58" i="1"/>
  <c r="F63" i="1"/>
  <c r="F70" i="1"/>
  <c r="F65" i="1"/>
  <c r="F71" i="1"/>
  <c r="F66" i="1"/>
  <c r="F64" i="1"/>
  <c r="F58" i="1"/>
  <c r="F62" i="1"/>
  <c r="F57" i="1"/>
  <c r="F61" i="1"/>
  <c r="F69" i="1"/>
  <c r="F55" i="1"/>
  <c r="F54" i="1"/>
  <c r="F68" i="1"/>
  <c r="F59" i="1"/>
  <c r="F60" i="1"/>
  <c r="F67" i="1"/>
  <c r="C15" i="1" l="1"/>
  <c r="J16" i="1"/>
  <c r="Q16" i="1"/>
  <c r="Q35" i="1"/>
  <c r="C35" i="1"/>
  <c r="J35" i="1"/>
  <c r="J88" i="1"/>
  <c r="C87" i="1"/>
  <c r="J59" i="1"/>
  <c r="F73" i="1"/>
  <c r="H116" i="1" s="1"/>
  <c r="Q17" i="1" l="1"/>
  <c r="J17" i="1"/>
  <c r="C16" i="1"/>
  <c r="C36" i="1"/>
  <c r="J36" i="1"/>
  <c r="Q36" i="1"/>
  <c r="J89" i="1"/>
  <c r="C88" i="1"/>
  <c r="J60" i="1"/>
  <c r="Q18" i="1" l="1"/>
  <c r="C17" i="1"/>
  <c r="J18" i="1"/>
  <c r="Q37" i="1"/>
  <c r="J37" i="1"/>
  <c r="C37" i="1"/>
  <c r="J90" i="1"/>
  <c r="C89" i="1"/>
  <c r="J61" i="1"/>
  <c r="J19" i="1" l="1"/>
  <c r="K5" i="1" s="1"/>
  <c r="C18" i="1"/>
  <c r="Q19" i="1"/>
  <c r="R5" i="1" s="1"/>
  <c r="J38" i="1"/>
  <c r="C38" i="1"/>
  <c r="Q38" i="1"/>
  <c r="J91" i="1"/>
  <c r="C90" i="1"/>
  <c r="J62" i="1"/>
  <c r="R16" i="1" l="1"/>
  <c r="R17" i="1"/>
  <c r="R15" i="1"/>
  <c r="R19" i="1"/>
  <c r="S19" i="1" s="1"/>
  <c r="R18" i="1"/>
  <c r="S18" i="1" s="1"/>
  <c r="R11" i="1"/>
  <c r="R10" i="1"/>
  <c r="R12" i="1"/>
  <c r="R13" i="1"/>
  <c r="R14" i="1"/>
  <c r="K19" i="1"/>
  <c r="L19" i="1" s="1"/>
  <c r="K18" i="1"/>
  <c r="L18" i="1" s="1"/>
  <c r="K12" i="1"/>
  <c r="K11" i="1"/>
  <c r="K10" i="1"/>
  <c r="K16" i="1"/>
  <c r="K13" i="1"/>
  <c r="K17" i="1"/>
  <c r="K14" i="1"/>
  <c r="K15" i="1"/>
  <c r="C19" i="1"/>
  <c r="D5" i="1" s="1"/>
  <c r="Q39" i="1"/>
  <c r="C39" i="1"/>
  <c r="J39" i="1"/>
  <c r="J92" i="1"/>
  <c r="C91" i="1"/>
  <c r="J63" i="1"/>
  <c r="S10" i="1" l="1"/>
  <c r="S12" i="1"/>
  <c r="S11" i="1"/>
  <c r="S15" i="1"/>
  <c r="D17" i="1"/>
  <c r="D19" i="1"/>
  <c r="E19" i="1" s="1"/>
  <c r="D18" i="1"/>
  <c r="E18" i="1" s="1"/>
  <c r="D16" i="1"/>
  <c r="D11" i="1"/>
  <c r="D10" i="1"/>
  <c r="D12" i="1"/>
  <c r="D13" i="1"/>
  <c r="D14" i="1"/>
  <c r="D15" i="1"/>
  <c r="S14" i="1"/>
  <c r="S17" i="1"/>
  <c r="L14" i="1"/>
  <c r="L17" i="1"/>
  <c r="S13" i="1"/>
  <c r="S16" i="1"/>
  <c r="L13" i="1"/>
  <c r="L16" i="1"/>
  <c r="L10" i="1"/>
  <c r="L11" i="1"/>
  <c r="L12" i="1"/>
  <c r="L15" i="1"/>
  <c r="J40" i="1"/>
  <c r="C40" i="1"/>
  <c r="Q40" i="1"/>
  <c r="J93" i="1"/>
  <c r="C92" i="1"/>
  <c r="J64" i="1"/>
  <c r="E13" i="1" l="1"/>
  <c r="E12" i="1"/>
  <c r="E15" i="1"/>
  <c r="E16" i="1"/>
  <c r="E14" i="1"/>
  <c r="E10" i="1"/>
  <c r="E17" i="1"/>
  <c r="E11" i="1"/>
  <c r="C41" i="1"/>
  <c r="J41" i="1"/>
  <c r="Q41" i="1"/>
  <c r="J94" i="1"/>
  <c r="C93" i="1"/>
  <c r="J65" i="1"/>
  <c r="J42" i="1" l="1"/>
  <c r="C42" i="1"/>
  <c r="Q42" i="1"/>
  <c r="J95" i="1"/>
  <c r="C94" i="1"/>
  <c r="J66" i="1"/>
  <c r="C43" i="1" l="1"/>
  <c r="D24" i="1" s="1"/>
  <c r="J43" i="1"/>
  <c r="K24" i="1" s="1"/>
  <c r="Q43" i="1"/>
  <c r="R24" i="1" s="1"/>
  <c r="J96" i="1"/>
  <c r="C95" i="1"/>
  <c r="J67" i="1"/>
  <c r="J97" i="1" l="1"/>
  <c r="C96" i="1"/>
  <c r="J68" i="1"/>
  <c r="J98" i="1" l="1"/>
  <c r="C97" i="1"/>
  <c r="J69" i="1"/>
  <c r="J99" i="1" l="1"/>
  <c r="C98" i="1"/>
  <c r="J70" i="1"/>
  <c r="J100" i="1" l="1"/>
  <c r="C99" i="1"/>
  <c r="J71" i="1"/>
  <c r="F43" i="1" l="1"/>
  <c r="T40" i="1"/>
  <c r="J101" i="1"/>
  <c r="C100" i="1"/>
  <c r="J72" i="1"/>
  <c r="T32" i="1" l="1"/>
  <c r="T31" i="1"/>
  <c r="T30" i="1"/>
  <c r="T33" i="1"/>
  <c r="T36" i="1"/>
  <c r="T34" i="1"/>
  <c r="T38" i="1"/>
  <c r="T35" i="1"/>
  <c r="T37" i="1"/>
  <c r="T39" i="1"/>
  <c r="T43" i="1"/>
  <c r="T42" i="1"/>
  <c r="T41" i="1"/>
  <c r="F31" i="1"/>
  <c r="F32" i="1"/>
  <c r="F30" i="1"/>
  <c r="F37" i="1"/>
  <c r="F33" i="1"/>
  <c r="F35" i="1"/>
  <c r="F34" i="1"/>
  <c r="F38" i="1"/>
  <c r="F36" i="1"/>
  <c r="F41" i="1"/>
  <c r="F40" i="1"/>
  <c r="F39" i="1"/>
  <c r="F42" i="1"/>
  <c r="R89" i="1"/>
  <c r="R100" i="1"/>
  <c r="R103" i="1"/>
  <c r="R95" i="1"/>
  <c r="R87" i="1"/>
  <c r="R82" i="1"/>
  <c r="R84" i="1"/>
  <c r="R106" i="1"/>
  <c r="S106" i="1" s="1"/>
  <c r="T106" i="1" s="1"/>
  <c r="R98" i="1"/>
  <c r="R90" i="1"/>
  <c r="R101" i="1"/>
  <c r="R93" i="1"/>
  <c r="R85" i="1"/>
  <c r="R97" i="1"/>
  <c r="R92" i="1"/>
  <c r="R104" i="1"/>
  <c r="R96" i="1"/>
  <c r="R88" i="1"/>
  <c r="R99" i="1"/>
  <c r="R91" i="1"/>
  <c r="R83" i="1"/>
  <c r="R102" i="1"/>
  <c r="R94" i="1"/>
  <c r="R86" i="1"/>
  <c r="R105" i="1"/>
  <c r="J102" i="1"/>
  <c r="C101" i="1"/>
  <c r="C102" i="1" s="1"/>
  <c r="C103" i="1" s="1"/>
  <c r="C104" i="1" s="1"/>
  <c r="C105" i="1" s="1"/>
  <c r="C106" i="1" s="1"/>
  <c r="D77" i="1" s="1"/>
  <c r="K48" i="1"/>
  <c r="F12" i="1" l="1"/>
  <c r="F11" i="1"/>
  <c r="F13" i="1"/>
  <c r="F14" i="1"/>
  <c r="F15" i="1"/>
  <c r="F16" i="1"/>
  <c r="F17" i="1"/>
  <c r="F18" i="1"/>
  <c r="F19" i="1"/>
  <c r="T12" i="1"/>
  <c r="T11" i="1"/>
  <c r="T14" i="1"/>
  <c r="T13" i="1"/>
  <c r="T15" i="1"/>
  <c r="T16" i="1"/>
  <c r="T17" i="1"/>
  <c r="T18" i="1"/>
  <c r="T19" i="1"/>
  <c r="F44" i="1"/>
  <c r="D86" i="1"/>
  <c r="D94" i="1"/>
  <c r="D102" i="1"/>
  <c r="D87" i="1"/>
  <c r="D95" i="1"/>
  <c r="D103" i="1"/>
  <c r="D88" i="1"/>
  <c r="D96" i="1"/>
  <c r="D104" i="1"/>
  <c r="D89" i="1"/>
  <c r="D97" i="1"/>
  <c r="D105" i="1"/>
  <c r="D85" i="1"/>
  <c r="D90" i="1"/>
  <c r="D98" i="1"/>
  <c r="D82" i="1"/>
  <c r="D83" i="1"/>
  <c r="D91" i="1"/>
  <c r="D99" i="1"/>
  <c r="D93" i="1"/>
  <c r="D101" i="1"/>
  <c r="D84" i="1"/>
  <c r="D92" i="1"/>
  <c r="D100" i="1"/>
  <c r="D106" i="1"/>
  <c r="E106" i="1" s="1"/>
  <c r="F106" i="1" s="1"/>
  <c r="T44" i="1"/>
  <c r="S86" i="1"/>
  <c r="T86" i="1" s="1"/>
  <c r="S102" i="1"/>
  <c r="T102" i="1" s="1"/>
  <c r="S88" i="1"/>
  <c r="T88" i="1" s="1"/>
  <c r="S105" i="1"/>
  <c r="T105" i="1" s="1"/>
  <c r="S104" i="1"/>
  <c r="T104" i="1" s="1"/>
  <c r="S94" i="1"/>
  <c r="T94" i="1" s="1"/>
  <c r="S92" i="1"/>
  <c r="T92" i="1" s="1"/>
  <c r="S84" i="1"/>
  <c r="T84" i="1" s="1"/>
  <c r="S97" i="1"/>
  <c r="T97" i="1" s="1"/>
  <c r="S82" i="1"/>
  <c r="S83" i="1"/>
  <c r="T83" i="1" s="1"/>
  <c r="S85" i="1"/>
  <c r="T85" i="1" s="1"/>
  <c r="S87" i="1"/>
  <c r="T87" i="1" s="1"/>
  <c r="S91" i="1"/>
  <c r="T91" i="1" s="1"/>
  <c r="S93" i="1"/>
  <c r="T93" i="1" s="1"/>
  <c r="S95" i="1"/>
  <c r="T95" i="1" s="1"/>
  <c r="S99" i="1"/>
  <c r="T99" i="1" s="1"/>
  <c r="S101" i="1"/>
  <c r="T101" i="1" s="1"/>
  <c r="S103" i="1"/>
  <c r="T103" i="1" s="1"/>
  <c r="S90" i="1"/>
  <c r="T90" i="1" s="1"/>
  <c r="S100" i="1"/>
  <c r="T100" i="1" s="1"/>
  <c r="S96" i="1"/>
  <c r="T96" i="1" s="1"/>
  <c r="S98" i="1"/>
  <c r="T98" i="1" s="1"/>
  <c r="S89" i="1"/>
  <c r="T89" i="1" s="1"/>
  <c r="J103" i="1"/>
  <c r="K59" i="1"/>
  <c r="K67" i="1"/>
  <c r="K68" i="1"/>
  <c r="K69" i="1"/>
  <c r="K54" i="1"/>
  <c r="K62" i="1"/>
  <c r="K70" i="1"/>
  <c r="K58" i="1"/>
  <c r="S72" i="1"/>
  <c r="T72" i="1" s="1"/>
  <c r="K60" i="1"/>
  <c r="S59" i="1"/>
  <c r="T59" i="1" s="1"/>
  <c r="K72" i="1"/>
  <c r="K61" i="1"/>
  <c r="K57" i="1"/>
  <c r="S65" i="1"/>
  <c r="T65" i="1" s="1"/>
  <c r="K55" i="1"/>
  <c r="K63" i="1"/>
  <c r="K71" i="1"/>
  <c r="S68" i="1"/>
  <c r="T68" i="1" s="1"/>
  <c r="K56" i="1"/>
  <c r="K64" i="1"/>
  <c r="K53" i="1"/>
  <c r="S71" i="1"/>
  <c r="T71" i="1" s="1"/>
  <c r="K65" i="1"/>
  <c r="S66" i="1"/>
  <c r="T66" i="1" s="1"/>
  <c r="K66" i="1"/>
  <c r="E103" i="1" l="1"/>
  <c r="F103" i="1" s="1"/>
  <c r="M15" i="1"/>
  <c r="M18" i="1"/>
  <c r="M12" i="1"/>
  <c r="M14" i="1"/>
  <c r="T20" i="1"/>
  <c r="M17" i="1"/>
  <c r="M11" i="1"/>
  <c r="E95" i="1"/>
  <c r="F95" i="1" s="1"/>
  <c r="M13" i="1"/>
  <c r="M19" i="1"/>
  <c r="F20" i="1"/>
  <c r="M16" i="1"/>
  <c r="M36" i="1"/>
  <c r="M40" i="1"/>
  <c r="M38" i="1"/>
  <c r="E93" i="1"/>
  <c r="F93" i="1" s="1"/>
  <c r="E104" i="1"/>
  <c r="F104" i="1" s="1"/>
  <c r="E105" i="1"/>
  <c r="F105" i="1" s="1"/>
  <c r="E87" i="1"/>
  <c r="F87" i="1" s="1"/>
  <c r="E98" i="1"/>
  <c r="F98" i="1" s="1"/>
  <c r="E99" i="1"/>
  <c r="F99" i="1" s="1"/>
  <c r="E96" i="1"/>
  <c r="F96" i="1" s="1"/>
  <c r="E97" i="1"/>
  <c r="F97" i="1" s="1"/>
  <c r="E102" i="1"/>
  <c r="F102" i="1" s="1"/>
  <c r="M33" i="1"/>
  <c r="M37" i="1"/>
  <c r="M39" i="1"/>
  <c r="M41" i="1"/>
  <c r="E84" i="1"/>
  <c r="F84" i="1" s="1"/>
  <c r="M32" i="1"/>
  <c r="E83" i="1"/>
  <c r="F83" i="1" s="1"/>
  <c r="E86" i="1"/>
  <c r="F86" i="1" s="1"/>
  <c r="E92" i="1"/>
  <c r="F92" i="1" s="1"/>
  <c r="M30" i="1"/>
  <c r="E101" i="1"/>
  <c r="F101" i="1" s="1"/>
  <c r="E85" i="1"/>
  <c r="F85" i="1" s="1"/>
  <c r="M35" i="1"/>
  <c r="M34" i="1"/>
  <c r="E90" i="1"/>
  <c r="F90" i="1" s="1"/>
  <c r="E91" i="1"/>
  <c r="F91" i="1" s="1"/>
  <c r="E88" i="1"/>
  <c r="F88" i="1" s="1"/>
  <c r="E89" i="1"/>
  <c r="F89" i="1" s="1"/>
  <c r="M43" i="1"/>
  <c r="M42" i="1"/>
  <c r="M31" i="1"/>
  <c r="E94" i="1"/>
  <c r="F94" i="1" s="1"/>
  <c r="E100" i="1"/>
  <c r="F100" i="1" s="1"/>
  <c r="E82" i="1"/>
  <c r="T107" i="1"/>
  <c r="H121" i="1" s="1"/>
  <c r="J104" i="1"/>
  <c r="L72" i="1"/>
  <c r="M72" i="1" s="1"/>
  <c r="L66" i="1"/>
  <c r="M66" i="1" s="1"/>
  <c r="L71" i="1"/>
  <c r="M71" i="1" s="1"/>
  <c r="L64" i="1"/>
  <c r="M64" i="1" s="1"/>
  <c r="S60" i="1"/>
  <c r="T60" i="1" s="1"/>
  <c r="S58" i="1"/>
  <c r="T58" i="1" s="1"/>
  <c r="L60" i="1"/>
  <c r="M60" i="1" s="1"/>
  <c r="S54" i="1"/>
  <c r="T54" i="1" s="1"/>
  <c r="L57" i="1"/>
  <c r="M57" i="1" s="1"/>
  <c r="S56" i="1"/>
  <c r="T56" i="1" s="1"/>
  <c r="S70" i="1"/>
  <c r="T70" i="1" s="1"/>
  <c r="L65" i="1"/>
  <c r="M65" i="1" s="1"/>
  <c r="S64" i="1"/>
  <c r="T64" i="1" s="1"/>
  <c r="S63" i="1"/>
  <c r="T63" i="1" s="1"/>
  <c r="L63" i="1"/>
  <c r="M63" i="1" s="1"/>
  <c r="S62" i="1"/>
  <c r="T62" i="1" s="1"/>
  <c r="L68" i="1"/>
  <c r="M68" i="1" s="1"/>
  <c r="S55" i="1"/>
  <c r="T55" i="1" s="1"/>
  <c r="L69" i="1"/>
  <c r="M69" i="1" s="1"/>
  <c r="L55" i="1"/>
  <c r="M55" i="1" s="1"/>
  <c r="L61" i="1"/>
  <c r="M61" i="1" s="1"/>
  <c r="L58" i="1"/>
  <c r="M58" i="1" s="1"/>
  <c r="L67" i="1"/>
  <c r="M67" i="1" s="1"/>
  <c r="L53" i="1"/>
  <c r="S57" i="1"/>
  <c r="T57" i="1" s="1"/>
  <c r="L70" i="1"/>
  <c r="M70" i="1" s="1"/>
  <c r="L59" i="1"/>
  <c r="M59" i="1" s="1"/>
  <c r="L62" i="1"/>
  <c r="M62" i="1" s="1"/>
  <c r="S61" i="1"/>
  <c r="T61" i="1" s="1"/>
  <c r="L56" i="1"/>
  <c r="M56" i="1" s="1"/>
  <c r="S53" i="1"/>
  <c r="S67" i="1"/>
  <c r="T67" i="1" s="1"/>
  <c r="L54" i="1"/>
  <c r="M54" i="1" s="1"/>
  <c r="S69" i="1"/>
  <c r="T69" i="1" s="1"/>
  <c r="M20" i="1" l="1"/>
  <c r="F107" i="1"/>
  <c r="H119" i="1" s="1"/>
  <c r="M44" i="1"/>
  <c r="J105" i="1"/>
  <c r="M73" i="1"/>
  <c r="H117" i="1" s="1"/>
  <c r="T73" i="1"/>
  <c r="H118" i="1" s="1"/>
  <c r="J106" i="1" l="1"/>
  <c r="K77" i="1" l="1"/>
  <c r="K102" i="1" l="1"/>
  <c r="K94" i="1"/>
  <c r="K86" i="1"/>
  <c r="K101" i="1"/>
  <c r="K93" i="1"/>
  <c r="K85" i="1"/>
  <c r="K100" i="1"/>
  <c r="K92" i="1"/>
  <c r="K84" i="1"/>
  <c r="K99" i="1"/>
  <c r="K91" i="1"/>
  <c r="K83" i="1"/>
  <c r="K106" i="1"/>
  <c r="L106" i="1" s="1"/>
  <c r="M106" i="1" s="1"/>
  <c r="K98" i="1"/>
  <c r="K90" i="1"/>
  <c r="K82" i="1"/>
  <c r="L82" i="1" s="1"/>
  <c r="K105" i="1"/>
  <c r="K97" i="1"/>
  <c r="K89" i="1"/>
  <c r="K103" i="1"/>
  <c r="K95" i="1"/>
  <c r="K87" i="1"/>
  <c r="K104" i="1"/>
  <c r="K96" i="1"/>
  <c r="K88" i="1"/>
  <c r="L96" i="1" l="1"/>
  <c r="M96" i="1" s="1"/>
  <c r="L92" i="1"/>
  <c r="M92" i="1" s="1"/>
  <c r="L104" i="1"/>
  <c r="M104" i="1" s="1"/>
  <c r="L87" i="1"/>
  <c r="M87" i="1" s="1"/>
  <c r="L93" i="1"/>
  <c r="M93" i="1" s="1"/>
  <c r="L103" i="1"/>
  <c r="M103" i="1" s="1"/>
  <c r="L83" i="1"/>
  <c r="M83" i="1" s="1"/>
  <c r="L101" i="1"/>
  <c r="M101" i="1" s="1"/>
  <c r="L90" i="1"/>
  <c r="M90" i="1" s="1"/>
  <c r="L98" i="1"/>
  <c r="M98" i="1" s="1"/>
  <c r="L91" i="1"/>
  <c r="M91" i="1" s="1"/>
  <c r="L86" i="1"/>
  <c r="M86" i="1" s="1"/>
  <c r="L85" i="1"/>
  <c r="M85" i="1" s="1"/>
  <c r="L89" i="1"/>
  <c r="M89" i="1" s="1"/>
  <c r="L97" i="1"/>
  <c r="M97" i="1" s="1"/>
  <c r="L99" i="1"/>
  <c r="M99" i="1" s="1"/>
  <c r="L94" i="1"/>
  <c r="M94" i="1" s="1"/>
  <c r="L100" i="1"/>
  <c r="M100" i="1" s="1"/>
  <c r="L95" i="1"/>
  <c r="M95" i="1" s="1"/>
  <c r="L88" i="1"/>
  <c r="M88" i="1" s="1"/>
  <c r="L105" i="1"/>
  <c r="M105" i="1" s="1"/>
  <c r="L84" i="1"/>
  <c r="M84" i="1" s="1"/>
  <c r="L102" i="1"/>
  <c r="M102" i="1" s="1"/>
  <c r="M107" i="1" l="1"/>
  <c r="H120" i="1" s="1"/>
</calcChain>
</file>

<file path=xl/sharedStrings.xml><?xml version="1.0" encoding="utf-8"?>
<sst xmlns="http://schemas.openxmlformats.org/spreadsheetml/2006/main" count="183" uniqueCount="29">
  <si>
    <t>Diskont</t>
  </si>
  <si>
    <t>Anleihezins</t>
  </si>
  <si>
    <t xml:space="preserve">Nominale </t>
  </si>
  <si>
    <t>gegenüber Nominale</t>
  </si>
  <si>
    <t>Mittelwert</t>
  </si>
  <si>
    <t xml:space="preserve">Kupon / </t>
  </si>
  <si>
    <t>Tilgung</t>
  </si>
  <si>
    <t xml:space="preserve">Verlust bei vorzeitiger </t>
  </si>
  <si>
    <t>Auflösung</t>
  </si>
  <si>
    <t xml:space="preserve">Wert  </t>
  </si>
  <si>
    <t>Anleihe</t>
  </si>
  <si>
    <t>Spot</t>
  </si>
  <si>
    <t>rate</t>
  </si>
  <si>
    <t>Jahr</t>
  </si>
  <si>
    <t>Wertentwicklung einer festverzinslichen Anleihe, wenn die Zinsstrukturkurve wie in Normalsituationen steigend ist</t>
  </si>
  <si>
    <t>Zusammenfassung</t>
  </si>
  <si>
    <t>mittlerer Verlust</t>
  </si>
  <si>
    <t>1b) 10 Jahre, Zinsstrukturkurve steigt linear um 2 %punkte von 2 % kurzfristig auf 4 % langfristig</t>
  </si>
  <si>
    <t>1c) 10 Jahre, Zinsstrukturkurve steigt linear um 3 %punkte von 1 % kurzfristig auf 4 % langfristig</t>
  </si>
  <si>
    <t>2a) 15 Jahre, Zinsstrukturkurve steigt linear um 1 %punkt von 2 % kurzfristig auf 3 % langfristig</t>
  </si>
  <si>
    <t>2b) 15 Jahre, Zinsstrukturkurve steigt linear um 2 %punkte von 2 % kurzfristig auf 4 % langfristig</t>
  </si>
  <si>
    <t>2c) 15 Jahre, Zinsstrukturkurve steigt linear um 3 %punkte von 1 % kurzfristig auf 4 % langfristig</t>
  </si>
  <si>
    <t>3a) 20 Jahre, Zinsstrukturkurve steigt linear um 1 %punkt von 2 % kurzfristig auf 3 % langfristig</t>
  </si>
  <si>
    <t>3b) 20 Jahre, Zinsstrukturkurve steigt linear um 2 %punkte von 2 % kurzfristig auf 4 % langfristig</t>
  </si>
  <si>
    <t>3c) 20 Jahre, Zinsstrukturkurve steigt linear um 3 %punkte von 1 % kurzfristig auf 4 % langfristig</t>
  </si>
  <si>
    <t>4a) 25 Jahre, Zinsstrukturkurve steigt linear um 1 %punkt von 2 % kurzfristig auf 3 % langfristig</t>
  </si>
  <si>
    <t>4b) 25 Jahre, Zinsstrukturkurve steigt linear um 2 %punkte von 2 % kurzfristig auf 4 % langfristig</t>
  </si>
  <si>
    <t>4c) 25 Jahre, Zinsstrukturkurve steigt linear um 3 %punkte von 1 % kurzfristig auf 4 % langfristig</t>
  </si>
  <si>
    <t>1a) 10 Jahre, Zinsstrukturkurve steigt linear um 1 %punkt von 2 % kurzfristig auf 3 % langfristig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</si>
</sst>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2" fontId="0" fillId="0" borderId="1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6521-69A6-4DDD-854C-991C4B120140}">
  <dimension ref="A1:T121"/>
  <sheetViews>
    <sheetView tabSelected="1" topLeftCell="A100" workbookViewId="0">
      <selection activeCell="K115" sqref="K115"/>
    </sheetView>
  </sheetViews>
  <sheetFormatPr baseColWidth="10" defaultRowHeight="15" x14ac:dyDescent="0.25"/>
  <cols>
    <col min="1" max="1" width="7.85546875" customWidth="1"/>
    <col min="4" max="4" width="10.5703125" customWidth="1"/>
    <col min="5" max="5" width="12.5703125" customWidth="1"/>
    <col min="6" max="6" width="22" customWidth="1"/>
    <col min="13" max="13" width="22" customWidth="1"/>
    <col min="20" max="20" width="22" customWidth="1"/>
  </cols>
  <sheetData>
    <row r="1" spans="1:20" ht="18.75" x14ac:dyDescent="0.3">
      <c r="A1" s="7" t="s">
        <v>14</v>
      </c>
    </row>
    <row r="3" spans="1:20" x14ac:dyDescent="0.25">
      <c r="A3" s="5" t="s">
        <v>28</v>
      </c>
      <c r="H3" s="5" t="s">
        <v>17</v>
      </c>
      <c r="O3" s="5" t="s">
        <v>18</v>
      </c>
    </row>
    <row r="5" spans="1:20" x14ac:dyDescent="0.25">
      <c r="C5" t="s">
        <v>1</v>
      </c>
      <c r="D5" s="2">
        <f>(1-C19)/SUM(C10:C19)</f>
        <v>2.4769755867518062E-2</v>
      </c>
      <c r="J5" t="s">
        <v>1</v>
      </c>
      <c r="K5" s="2">
        <f>(1-J19)/SUM(J10:J19)</f>
        <v>2.9443257336190597E-2</v>
      </c>
      <c r="Q5" t="s">
        <v>1</v>
      </c>
      <c r="R5" s="2">
        <f>(1-Q19)/SUM(Q10:Q19)</f>
        <v>2.428527039758939E-2</v>
      </c>
    </row>
    <row r="6" spans="1:20" x14ac:dyDescent="0.25">
      <c r="C6" t="s">
        <v>2</v>
      </c>
      <c r="D6">
        <v>100</v>
      </c>
      <c r="J6" t="s">
        <v>2</v>
      </c>
      <c r="K6">
        <v>100</v>
      </c>
      <c r="Q6" t="s">
        <v>2</v>
      </c>
      <c r="R6">
        <v>100</v>
      </c>
    </row>
    <row r="7" spans="1:20" x14ac:dyDescent="0.25">
      <c r="F7" s="9" t="s">
        <v>7</v>
      </c>
      <c r="M7" s="9" t="s">
        <v>7</v>
      </c>
      <c r="T7" s="9" t="s">
        <v>7</v>
      </c>
    </row>
    <row r="8" spans="1:20" x14ac:dyDescent="0.25">
      <c r="A8" s="8"/>
      <c r="B8" s="8" t="s">
        <v>11</v>
      </c>
      <c r="C8" s="8" t="s">
        <v>0</v>
      </c>
      <c r="D8" s="8" t="s">
        <v>5</v>
      </c>
      <c r="E8" s="8" t="s">
        <v>9</v>
      </c>
      <c r="F8" s="9" t="s">
        <v>8</v>
      </c>
      <c r="H8" s="8"/>
      <c r="I8" s="8" t="s">
        <v>11</v>
      </c>
      <c r="J8" s="8" t="s">
        <v>0</v>
      </c>
      <c r="K8" s="8" t="s">
        <v>5</v>
      </c>
      <c r="L8" s="8" t="s">
        <v>9</v>
      </c>
      <c r="M8" s="9" t="s">
        <v>8</v>
      </c>
      <c r="O8" s="8"/>
      <c r="P8" s="8" t="s">
        <v>11</v>
      </c>
      <c r="Q8" s="8" t="s">
        <v>0</v>
      </c>
      <c r="R8" s="8" t="s">
        <v>5</v>
      </c>
      <c r="S8" s="8" t="s">
        <v>9</v>
      </c>
      <c r="T8" s="9" t="s">
        <v>8</v>
      </c>
    </row>
    <row r="9" spans="1:20" x14ac:dyDescent="0.25">
      <c r="A9" s="8" t="s">
        <v>13</v>
      </c>
      <c r="B9" s="8" t="s">
        <v>12</v>
      </c>
      <c r="C9" s="8">
        <v>1</v>
      </c>
      <c r="D9" s="8" t="s">
        <v>6</v>
      </c>
      <c r="E9" s="8" t="s">
        <v>10</v>
      </c>
      <c r="F9" s="9" t="s">
        <v>3</v>
      </c>
      <c r="H9" s="8" t="s">
        <v>13</v>
      </c>
      <c r="I9" s="8" t="s">
        <v>12</v>
      </c>
      <c r="J9" s="8">
        <v>1</v>
      </c>
      <c r="K9" s="8" t="s">
        <v>6</v>
      </c>
      <c r="L9" s="8" t="s">
        <v>10</v>
      </c>
      <c r="M9" s="9" t="s">
        <v>3</v>
      </c>
      <c r="O9" s="8" t="s">
        <v>13</v>
      </c>
      <c r="P9" s="8" t="s">
        <v>12</v>
      </c>
      <c r="Q9" s="8">
        <v>1</v>
      </c>
      <c r="R9" s="8" t="s">
        <v>6</v>
      </c>
      <c r="S9" s="8" t="s">
        <v>10</v>
      </c>
      <c r="T9" s="9" t="s">
        <v>3</v>
      </c>
    </row>
    <row r="10" spans="1:20" x14ac:dyDescent="0.25">
      <c r="A10">
        <v>1</v>
      </c>
      <c r="B10" s="1">
        <v>0.02</v>
      </c>
      <c r="C10">
        <f>1/(1+B10)</f>
        <v>0.98039215686274506</v>
      </c>
      <c r="D10" s="3">
        <f>$D$5*$D$6</f>
        <v>2.4769755867518062</v>
      </c>
      <c r="E10" s="3">
        <f>+SUMPRODUCT(D10:D$19,C10:C$19)/C9</f>
        <v>100</v>
      </c>
      <c r="H10">
        <v>1</v>
      </c>
      <c r="I10" s="1">
        <v>0.02</v>
      </c>
      <c r="J10">
        <f>1/(1+I10)</f>
        <v>0.98039215686274506</v>
      </c>
      <c r="K10" s="3">
        <f>$K$5*$K$6</f>
        <v>2.9443257336190598</v>
      </c>
      <c r="L10" s="3">
        <f>+SUMPRODUCT(K10:K$19,J10:J$19)/J9</f>
        <v>100</v>
      </c>
      <c r="O10">
        <v>1</v>
      </c>
      <c r="P10" s="1">
        <v>0.01</v>
      </c>
      <c r="Q10">
        <f>1/(1+P10)</f>
        <v>0.99009900990099009</v>
      </c>
      <c r="R10" s="3">
        <f>$R$5*$R$6</f>
        <v>2.4285270397589391</v>
      </c>
      <c r="S10" s="3">
        <f>+SUMPRODUCT(R10:R$19,Q10:Q$19)/Q9</f>
        <v>100</v>
      </c>
    </row>
    <row r="11" spans="1:20" x14ac:dyDescent="0.25">
      <c r="A11">
        <v>2</v>
      </c>
      <c r="B11" s="1">
        <f>B10+1%/9</f>
        <v>2.1111111111111112E-2</v>
      </c>
      <c r="C11">
        <f>C10/(1+B11)</f>
        <v>0.96012289573065346</v>
      </c>
      <c r="D11" s="3">
        <f t="shared" ref="D11:D18" si="0">$D$5*$D$6</f>
        <v>2.4769755867518062</v>
      </c>
      <c r="E11" s="3">
        <f>+SUMPRODUCT(D11:D$19,C11:C$19)/C10</f>
        <v>99.523024413248194</v>
      </c>
      <c r="F11" s="3">
        <f>+E11-$E$53</f>
        <v>-0.47697558675180574</v>
      </c>
      <c r="H11">
        <v>2</v>
      </c>
      <c r="I11" s="1">
        <f>I10+2%/9</f>
        <v>2.2222222222222223E-2</v>
      </c>
      <c r="J11">
        <f>J10/(1+I11)</f>
        <v>0.9590792838874681</v>
      </c>
      <c r="K11" s="3">
        <f t="shared" ref="K11:K18" si="1">$K$5*$K$6</f>
        <v>2.9443257336190598</v>
      </c>
      <c r="L11" s="3">
        <f>+SUMPRODUCT(K11:K$19,J11:J$19)/J10</f>
        <v>99.055674266380947</v>
      </c>
      <c r="M11" s="3">
        <f>+L11-$E$53</f>
        <v>-0.9443257336190527</v>
      </c>
      <c r="O11">
        <v>2</v>
      </c>
      <c r="P11" s="1">
        <f>P10+3%/9</f>
        <v>1.3333333333333332E-2</v>
      </c>
      <c r="Q11">
        <f>Q10/(1+P11)</f>
        <v>0.97707139134966114</v>
      </c>
      <c r="R11" s="3">
        <f t="shared" ref="R11:R18" si="2">$R$5*$R$6</f>
        <v>2.4285270397589391</v>
      </c>
      <c r="S11" s="3">
        <f>+SUMPRODUCT(R11:R$19,Q11:Q$19)/Q10</f>
        <v>98.571472960241067</v>
      </c>
      <c r="T11" s="3">
        <f>+S11-$E$53</f>
        <v>-1.4285270397589329</v>
      </c>
    </row>
    <row r="12" spans="1:20" x14ac:dyDescent="0.25">
      <c r="A12">
        <v>3</v>
      </c>
      <c r="B12" s="1">
        <f t="shared" ref="B12:B19" si="3">B11+1%/9</f>
        <v>2.2222222222222223E-2</v>
      </c>
      <c r="C12">
        <f t="shared" ref="C12:C19" si="4">C11/(1+B12)</f>
        <v>0.9392506588669437</v>
      </c>
      <c r="D12" s="3">
        <f t="shared" si="0"/>
        <v>2.4769755867518062</v>
      </c>
      <c r="E12" s="3">
        <f>+SUMPRODUCT(D12:D$19,C12:C$19)/C11</f>
        <v>99.147090452998299</v>
      </c>
      <c r="F12" s="3">
        <f>+E12-$E$53</f>
        <v>-0.85290954700170118</v>
      </c>
      <c r="H12">
        <v>3</v>
      </c>
      <c r="I12" s="1">
        <f t="shared" ref="I12:I19" si="5">I11+2%/9</f>
        <v>2.4444444444444446E-2</v>
      </c>
      <c r="J12">
        <f t="shared" ref="J12:J19" si="6">J11/(1+I12)</f>
        <v>0.93619452874047859</v>
      </c>
      <c r="K12" s="3">
        <f t="shared" si="1"/>
        <v>2.9443257336190598</v>
      </c>
      <c r="L12" s="3">
        <f>+SUMPRODUCT(K12:K$19,J12:J$19)/J11</f>
        <v>98.312585738681463</v>
      </c>
      <c r="M12" s="3">
        <f>+L12-$E$53</f>
        <v>-1.687414261318537</v>
      </c>
      <c r="O12">
        <v>3</v>
      </c>
      <c r="P12" s="1">
        <f t="shared" ref="P12:P19" si="7">P11+3%/9</f>
        <v>1.6666666666666666E-2</v>
      </c>
      <c r="Q12">
        <f t="shared" ref="Q12:Q19" si="8">Q11/(1+P12)</f>
        <v>0.96105382755704383</v>
      </c>
      <c r="R12" s="3">
        <f t="shared" si="2"/>
        <v>2.4285270397589391</v>
      </c>
      <c r="S12" s="3">
        <f>+SUMPRODUCT(R12:R$19,Q12:Q$19)/Q11</f>
        <v>97.457232226618686</v>
      </c>
      <c r="T12" s="3">
        <f>+S12-$E$53</f>
        <v>-2.5427677733813141</v>
      </c>
    </row>
    <row r="13" spans="1:20" x14ac:dyDescent="0.25">
      <c r="A13">
        <v>4</v>
      </c>
      <c r="B13" s="1">
        <f t="shared" si="3"/>
        <v>2.3333333333333334E-2</v>
      </c>
      <c r="C13">
        <f t="shared" si="4"/>
        <v>0.91783452006541721</v>
      </c>
      <c r="D13" s="3">
        <f t="shared" si="0"/>
        <v>2.4769755867518062</v>
      </c>
      <c r="E13" s="3">
        <f>+SUMPRODUCT(D13:D$19,C13:C$19)/C12</f>
        <v>98.873383542979781</v>
      </c>
      <c r="F13" s="3">
        <f>+E13-$E$53</f>
        <v>-1.1266164570202193</v>
      </c>
      <c r="H13">
        <v>4</v>
      </c>
      <c r="I13" s="1">
        <f t="shared" si="5"/>
        <v>2.6666666666666668E-2</v>
      </c>
      <c r="J13">
        <f t="shared" si="6"/>
        <v>0.91187778773423245</v>
      </c>
      <c r="K13" s="3">
        <f t="shared" si="1"/>
        <v>2.9443257336190598</v>
      </c>
      <c r="L13" s="3">
        <f>+SUMPRODUCT(K13:K$19,J13:J$19)/J12</f>
        <v>97.771456545341266</v>
      </c>
      <c r="M13" s="3">
        <f>+L13-$E$53</f>
        <v>-2.2285434546587339</v>
      </c>
      <c r="O13">
        <v>4</v>
      </c>
      <c r="P13" s="1">
        <f t="shared" si="7"/>
        <v>0.02</v>
      </c>
      <c r="Q13">
        <f t="shared" si="8"/>
        <v>0.94220963485984688</v>
      </c>
      <c r="R13" s="3">
        <f t="shared" si="2"/>
        <v>2.4285270397589391</v>
      </c>
      <c r="S13" s="3">
        <f>+SUMPRODUCT(R13:R$19,Q13:Q$19)/Q12</f>
        <v>96.652992390636726</v>
      </c>
      <c r="T13" s="3">
        <f>+S13-$E$53</f>
        <v>-3.3470076093632741</v>
      </c>
    </row>
    <row r="14" spans="1:20" x14ac:dyDescent="0.25">
      <c r="A14">
        <v>5</v>
      </c>
      <c r="B14" s="1">
        <f t="shared" si="3"/>
        <v>2.4444444444444446E-2</v>
      </c>
      <c r="C14">
        <f t="shared" si="4"/>
        <v>0.89593391329596039</v>
      </c>
      <c r="D14" s="3">
        <f t="shared" si="0"/>
        <v>2.4769755867518062</v>
      </c>
      <c r="E14" s="3">
        <f>+SUMPRODUCT(D14:D$19,C14:C$19)/C13</f>
        <v>98.703453572230842</v>
      </c>
      <c r="F14" s="3">
        <f>+E14-$E$53</f>
        <v>-1.2965464277691581</v>
      </c>
      <c r="H14">
        <v>5</v>
      </c>
      <c r="I14" s="1">
        <f t="shared" si="5"/>
        <v>2.8888888888888891E-2</v>
      </c>
      <c r="J14">
        <f t="shared" si="6"/>
        <v>0.88627430773305527</v>
      </c>
      <c r="K14" s="3">
        <f t="shared" si="1"/>
        <v>2.9443257336190598</v>
      </c>
      <c r="L14" s="3">
        <f>+SUMPRODUCT(K14:K$19,J14:J$19)/J13</f>
        <v>97.434369652931323</v>
      </c>
      <c r="M14" s="3">
        <f>+L14-$E$53</f>
        <v>-2.5656303470686765</v>
      </c>
      <c r="O14">
        <v>5</v>
      </c>
      <c r="P14" s="1">
        <f t="shared" si="7"/>
        <v>2.3333333333333334E-2</v>
      </c>
      <c r="Q14">
        <f t="shared" si="8"/>
        <v>0.92072602755033883</v>
      </c>
      <c r="R14" s="3">
        <f t="shared" si="2"/>
        <v>2.4285270397589391</v>
      </c>
      <c r="S14" s="3">
        <f>+SUMPRODUCT(R14:R$19,Q14:Q$19)/Q13</f>
        <v>96.157525198690507</v>
      </c>
      <c r="T14" s="3">
        <f>+S14-$E$53</f>
        <v>-3.8424748013094927</v>
      </c>
    </row>
    <row r="15" spans="1:20" x14ac:dyDescent="0.25">
      <c r="A15">
        <v>6</v>
      </c>
      <c r="B15" s="1">
        <f t="shared" si="3"/>
        <v>2.5555555555555557E-2</v>
      </c>
      <c r="C15">
        <f t="shared" si="4"/>
        <v>0.87360836616074145</v>
      </c>
      <c r="D15" s="3">
        <f t="shared" si="0"/>
        <v>2.4769755867518062</v>
      </c>
      <c r="E15" s="3">
        <f>+SUMPRODUCT(D15:D$19,C15:C$19)/C14</f>
        <v>98.639229072800234</v>
      </c>
      <c r="F15" s="3">
        <f>+E15-$E$53</f>
        <v>-1.3607709271997663</v>
      </c>
      <c r="H15">
        <v>6</v>
      </c>
      <c r="I15" s="1">
        <f t="shared" si="5"/>
        <v>3.1111111111111114E-2</v>
      </c>
      <c r="J15">
        <f t="shared" si="6"/>
        <v>0.85953327258593726</v>
      </c>
      <c r="K15" s="3">
        <f t="shared" si="1"/>
        <v>2.9443257336190598</v>
      </c>
      <c r="L15" s="3">
        <f>+SUMPRODUCT(K15:K$19,J15:J$19)/J14</f>
        <v>97.304814598174715</v>
      </c>
      <c r="M15" s="3">
        <f>+L15-$E$53</f>
        <v>-2.6951854018252845</v>
      </c>
      <c r="O15">
        <v>6</v>
      </c>
      <c r="P15" s="1">
        <f t="shared" si="7"/>
        <v>2.6666666666666668E-2</v>
      </c>
      <c r="Q15">
        <f t="shared" si="8"/>
        <v>0.89681106579578462</v>
      </c>
      <c r="R15" s="3">
        <f t="shared" si="2"/>
        <v>2.4285270397589391</v>
      </c>
      <c r="S15" s="3">
        <f>+SUMPRODUCT(R15:R$19,Q15:Q$19)/Q14</f>
        <v>95.972673746901037</v>
      </c>
      <c r="T15" s="3">
        <f>+S15-$E$53</f>
        <v>-4.0273262530989626</v>
      </c>
    </row>
    <row r="16" spans="1:20" x14ac:dyDescent="0.25">
      <c r="A16">
        <v>7</v>
      </c>
      <c r="B16" s="1">
        <f t="shared" si="3"/>
        <v>2.6666666666666668E-2</v>
      </c>
      <c r="C16">
        <f t="shared" si="4"/>
        <v>0.85091723976695599</v>
      </c>
      <c r="D16" s="3">
        <f t="shared" si="0"/>
        <v>2.4769755867518062</v>
      </c>
      <c r="E16" s="3">
        <f>+SUMPRODUCT(D16:D$19,C16:C$19)/C15</f>
        <v>98.683033784575542</v>
      </c>
      <c r="F16" s="3">
        <f>+E16-$E$53</f>
        <v>-1.3169662154244577</v>
      </c>
      <c r="H16">
        <v>7</v>
      </c>
      <c r="I16" s="1">
        <f t="shared" si="5"/>
        <v>3.3333333333333333E-2</v>
      </c>
      <c r="J16">
        <f t="shared" si="6"/>
        <v>0.83180639282510049</v>
      </c>
      <c r="K16" s="3">
        <f t="shared" si="1"/>
        <v>2.9443257336190598</v>
      </c>
      <c r="L16" s="3">
        <f>+SUMPRODUCT(K16:K$19,J16:J$19)/J15</f>
        <v>97.387749763165544</v>
      </c>
      <c r="M16" s="3">
        <f>+L16-$E$53</f>
        <v>-2.6122502368344556</v>
      </c>
      <c r="O16">
        <v>7</v>
      </c>
      <c r="P16" s="1">
        <f t="shared" si="7"/>
        <v>3.0000000000000002E-2</v>
      </c>
      <c r="Q16">
        <f t="shared" si="8"/>
        <v>0.87069035514153847</v>
      </c>
      <c r="R16" s="3">
        <f t="shared" si="2"/>
        <v>2.4285270397589391</v>
      </c>
      <c r="S16" s="3">
        <f>+SUMPRODUCT(R16:R$19,Q16:Q$19)/Q15</f>
        <v>96.103418007059446</v>
      </c>
      <c r="T16" s="3">
        <f>+S16-$E$53</f>
        <v>-3.8965819929405541</v>
      </c>
    </row>
    <row r="17" spans="1:20" x14ac:dyDescent="0.25">
      <c r="A17">
        <v>8</v>
      </c>
      <c r="B17" s="1">
        <f t="shared" si="3"/>
        <v>2.777777777777778E-2</v>
      </c>
      <c r="C17">
        <f t="shared" si="4"/>
        <v>0.8279194765300113</v>
      </c>
      <c r="D17" s="3">
        <f t="shared" si="0"/>
        <v>2.4769755867518062</v>
      </c>
      <c r="E17" s="3">
        <f>+SUMPRODUCT(D17:D$19,C17:C$19)/C16</f>
        <v>98.837605765412434</v>
      </c>
      <c r="F17" s="3">
        <f>+E17-$E$53</f>
        <v>-1.1623942345875662</v>
      </c>
      <c r="H17">
        <v>8</v>
      </c>
      <c r="I17" s="1">
        <f t="shared" si="5"/>
        <v>3.5555555555555556E-2</v>
      </c>
      <c r="J17">
        <f t="shared" si="6"/>
        <v>0.80324651667659919</v>
      </c>
      <c r="K17" s="3">
        <f t="shared" si="1"/>
        <v>2.9443257336190598</v>
      </c>
      <c r="L17" s="3">
        <f>+SUMPRODUCT(K17:K$19,J17:J$19)/J16</f>
        <v>97.689682354985322</v>
      </c>
      <c r="M17" s="3">
        <f>+L17-$E$53</f>
        <v>-2.3103176450146776</v>
      </c>
      <c r="O17">
        <v>8</v>
      </c>
      <c r="P17" s="1">
        <f t="shared" si="7"/>
        <v>3.3333333333333333E-2</v>
      </c>
      <c r="Q17">
        <f t="shared" si="8"/>
        <v>0.84260356949181137</v>
      </c>
      <c r="R17" s="3">
        <f t="shared" si="2"/>
        <v>2.4285270397589391</v>
      </c>
      <c r="S17" s="3">
        <f>+SUMPRODUCT(R17:R$19,Q17:Q$19)/Q16</f>
        <v>96.557993507512279</v>
      </c>
      <c r="T17" s="3">
        <f>+S17-$E$53</f>
        <v>-3.4420064924877209</v>
      </c>
    </row>
    <row r="18" spans="1:20" x14ac:dyDescent="0.25">
      <c r="A18">
        <v>9</v>
      </c>
      <c r="B18" s="1">
        <f t="shared" si="3"/>
        <v>2.8888888888888891E-2</v>
      </c>
      <c r="C18">
        <f t="shared" si="4"/>
        <v>0.80467335731858547</v>
      </c>
      <c r="D18" s="3">
        <f t="shared" si="0"/>
        <v>2.4769755867518062</v>
      </c>
      <c r="E18" s="3">
        <f>+SUMPRODUCT(D18:D$19,C18:C$19)/C17</f>
        <v>99.10611922769985</v>
      </c>
      <c r="F18" s="3">
        <f>+E18-$E$53</f>
        <v>-0.89388077230015028</v>
      </c>
      <c r="H18">
        <v>9</v>
      </c>
      <c r="I18" s="1">
        <f t="shared" si="5"/>
        <v>3.7777777777777778E-2</v>
      </c>
      <c r="J18">
        <f t="shared" si="6"/>
        <v>0.77400627945282585</v>
      </c>
      <c r="K18" s="3">
        <f t="shared" si="1"/>
        <v>2.9443257336190598</v>
      </c>
      <c r="L18" s="3">
        <f>+SUMPRODUCT(K18:K$19,J18:J$19)/J17</f>
        <v>98.218767549543529</v>
      </c>
      <c r="M18" s="3">
        <f>+L18-$E$53</f>
        <v>-1.7812324504564714</v>
      </c>
      <c r="O18">
        <v>9</v>
      </c>
      <c r="P18" s="1">
        <f t="shared" si="7"/>
        <v>3.6666666666666667E-2</v>
      </c>
      <c r="Q18">
        <f t="shared" si="8"/>
        <v>0.81280087089242259</v>
      </c>
      <c r="R18" s="3">
        <f t="shared" si="2"/>
        <v>2.4285270397589391</v>
      </c>
      <c r="S18" s="3">
        <f>+SUMPRODUCT(R18:R$19,Q18:Q$19)/Q17</f>
        <v>97.348066251337102</v>
      </c>
      <c r="T18" s="3">
        <f>+S18-$E$53</f>
        <v>-2.6519337486628984</v>
      </c>
    </row>
    <row r="19" spans="1:20" x14ac:dyDescent="0.25">
      <c r="A19">
        <v>10</v>
      </c>
      <c r="B19" s="1">
        <f t="shared" si="3"/>
        <v>3.0000000000000002E-2</v>
      </c>
      <c r="C19">
        <f t="shared" si="4"/>
        <v>0.78123626924134515</v>
      </c>
      <c r="D19" s="3">
        <f>$D$5*$D$6+$D$6</f>
        <v>102.47697558675181</v>
      </c>
      <c r="E19" s="4">
        <f>+SUMPRODUCT(D19:D$19,C19:C$19)/C18</f>
        <v>99.492209307526025</v>
      </c>
      <c r="F19" s="4">
        <f>+E19-$E$53</f>
        <v>-0.50779069247397501</v>
      </c>
      <c r="H19">
        <v>10</v>
      </c>
      <c r="I19" s="1">
        <f t="shared" si="5"/>
        <v>0.04</v>
      </c>
      <c r="J19">
        <f t="shared" si="6"/>
        <v>0.74423680716617868</v>
      </c>
      <c r="K19" s="3">
        <f>$K$5*$K$6+$K$6</f>
        <v>102.94432573361905</v>
      </c>
      <c r="L19" s="4">
        <f>+SUMPRODUCT(K19:K$19,J19:J$19)/J18</f>
        <v>98.984928590018328</v>
      </c>
      <c r="M19" s="4">
        <f>+L19-$E$53</f>
        <v>-1.0150714099816724</v>
      </c>
      <c r="O19">
        <v>10</v>
      </c>
      <c r="P19" s="1">
        <f t="shared" si="7"/>
        <v>0.04</v>
      </c>
      <c r="Q19">
        <f t="shared" si="8"/>
        <v>0.78153929893502172</v>
      </c>
      <c r="R19" s="3">
        <f>$R$5*$R$6+$R$6</f>
        <v>102.42852703975893</v>
      </c>
      <c r="S19" s="4">
        <f>+SUMPRODUCT(R19:R$19,Q19:Q$19)/Q18</f>
        <v>98.48896830746051</v>
      </c>
      <c r="T19" s="4">
        <f>+S19-$E$53</f>
        <v>-1.5110316925394898</v>
      </c>
    </row>
    <row r="20" spans="1:20" x14ac:dyDescent="0.25">
      <c r="E20" s="10" t="s">
        <v>4</v>
      </c>
      <c r="F20" s="11">
        <f>+AVERAGE(F11:F19)</f>
        <v>-0.99942787339208883</v>
      </c>
      <c r="L20" s="10" t="s">
        <v>4</v>
      </c>
      <c r="M20" s="11">
        <f>+AVERAGE(M11:M19)</f>
        <v>-1.9822189934197292</v>
      </c>
      <c r="S20" s="10" t="s">
        <v>4</v>
      </c>
      <c r="T20" s="11">
        <f>+AVERAGE(T11:T19)</f>
        <v>-2.9655174892825156</v>
      </c>
    </row>
    <row r="22" spans="1:20" x14ac:dyDescent="0.25">
      <c r="A22" s="5" t="s">
        <v>19</v>
      </c>
      <c r="H22" s="5" t="s">
        <v>20</v>
      </c>
      <c r="O22" s="5" t="s">
        <v>21</v>
      </c>
    </row>
    <row r="24" spans="1:20" x14ac:dyDescent="0.25">
      <c r="C24" t="s">
        <v>1</v>
      </c>
      <c r="D24" s="2">
        <f>(1-C43)/SUM(C29:C43)</f>
        <v>2.466864043481639E-2</v>
      </c>
      <c r="J24" t="s">
        <v>1</v>
      </c>
      <c r="K24" s="2">
        <f>(1-J43)/SUM(J29:J43)</f>
        <v>2.9204451704739044E-2</v>
      </c>
      <c r="Q24" t="s">
        <v>1</v>
      </c>
      <c r="R24" s="2">
        <f>(1-Q43)/SUM(Q29:Q43)</f>
        <v>2.3989648465672933E-2</v>
      </c>
    </row>
    <row r="25" spans="1:20" x14ac:dyDescent="0.25">
      <c r="C25" t="s">
        <v>2</v>
      </c>
      <c r="D25">
        <v>100</v>
      </c>
      <c r="J25" t="s">
        <v>2</v>
      </c>
      <c r="K25">
        <v>100</v>
      </c>
      <c r="Q25" t="s">
        <v>2</v>
      </c>
      <c r="R25">
        <v>100</v>
      </c>
    </row>
    <row r="26" spans="1:20" x14ac:dyDescent="0.25">
      <c r="F26" s="9" t="s">
        <v>7</v>
      </c>
      <c r="M26" s="9" t="s">
        <v>7</v>
      </c>
      <c r="T26" s="9" t="s">
        <v>7</v>
      </c>
    </row>
    <row r="27" spans="1:20" x14ac:dyDescent="0.25">
      <c r="A27" s="8"/>
      <c r="B27" s="8" t="s">
        <v>11</v>
      </c>
      <c r="C27" s="8" t="s">
        <v>0</v>
      </c>
      <c r="D27" s="8" t="s">
        <v>5</v>
      </c>
      <c r="E27" s="8" t="s">
        <v>9</v>
      </c>
      <c r="F27" s="9" t="s">
        <v>8</v>
      </c>
      <c r="H27" s="8"/>
      <c r="I27" s="8" t="s">
        <v>11</v>
      </c>
      <c r="J27" s="8" t="s">
        <v>0</v>
      </c>
      <c r="K27" s="8" t="s">
        <v>5</v>
      </c>
      <c r="L27" s="8" t="s">
        <v>9</v>
      </c>
      <c r="M27" s="9" t="s">
        <v>8</v>
      </c>
      <c r="O27" s="8"/>
      <c r="P27" s="8" t="s">
        <v>11</v>
      </c>
      <c r="Q27" s="8" t="s">
        <v>0</v>
      </c>
      <c r="R27" s="8" t="s">
        <v>5</v>
      </c>
      <c r="S27" s="8" t="s">
        <v>9</v>
      </c>
      <c r="T27" s="9" t="s">
        <v>8</v>
      </c>
    </row>
    <row r="28" spans="1:20" x14ac:dyDescent="0.25">
      <c r="A28" s="8" t="s">
        <v>13</v>
      </c>
      <c r="B28" s="8" t="s">
        <v>12</v>
      </c>
      <c r="C28" s="8">
        <v>1</v>
      </c>
      <c r="D28" s="8" t="s">
        <v>6</v>
      </c>
      <c r="E28" s="8" t="s">
        <v>10</v>
      </c>
      <c r="F28" s="9" t="s">
        <v>3</v>
      </c>
      <c r="H28" s="8" t="s">
        <v>13</v>
      </c>
      <c r="I28" s="8" t="s">
        <v>12</v>
      </c>
      <c r="J28" s="8">
        <v>1</v>
      </c>
      <c r="K28" s="8" t="s">
        <v>6</v>
      </c>
      <c r="L28" s="8" t="s">
        <v>10</v>
      </c>
      <c r="M28" s="9" t="s">
        <v>3</v>
      </c>
      <c r="O28" s="8" t="s">
        <v>13</v>
      </c>
      <c r="P28" s="8" t="s">
        <v>12</v>
      </c>
      <c r="Q28" s="8">
        <v>1</v>
      </c>
      <c r="R28" s="8" t="s">
        <v>6</v>
      </c>
      <c r="S28" s="8" t="s">
        <v>10</v>
      </c>
      <c r="T28" s="9" t="s">
        <v>3</v>
      </c>
    </row>
    <row r="29" spans="1:20" x14ac:dyDescent="0.25">
      <c r="A29">
        <v>1</v>
      </c>
      <c r="B29" s="1">
        <v>0.02</v>
      </c>
      <c r="C29">
        <f>1/(1+B29)</f>
        <v>0.98039215686274506</v>
      </c>
      <c r="D29" s="3">
        <f>$D$24*$D$25</f>
        <v>2.4668640434816389</v>
      </c>
      <c r="E29" s="3">
        <f>+SUMPRODUCT(D29:D$43,C29:C$43)/C28</f>
        <v>100</v>
      </c>
      <c r="H29">
        <v>1</v>
      </c>
      <c r="I29" s="1">
        <v>0.02</v>
      </c>
      <c r="J29">
        <f>1/(1+I29)</f>
        <v>0.98039215686274506</v>
      </c>
      <c r="K29" s="3">
        <f>$K$24*$K$25</f>
        <v>2.9204451704739043</v>
      </c>
      <c r="L29" s="3">
        <f>+SUMPRODUCT(K29:K$43,J29:J$43)/J28</f>
        <v>99.999999999999986</v>
      </c>
      <c r="O29">
        <v>1</v>
      </c>
      <c r="P29" s="1">
        <v>0.01</v>
      </c>
      <c r="Q29">
        <f>1/(1+P29)</f>
        <v>0.99009900990099009</v>
      </c>
      <c r="R29" s="3">
        <f>$R$24*$R$25</f>
        <v>2.3989648465672935</v>
      </c>
      <c r="S29" s="3">
        <f>+SUMPRODUCT(R29:R$43,Q29:Q$43)/Q28</f>
        <v>100</v>
      </c>
    </row>
    <row r="30" spans="1:20" x14ac:dyDescent="0.25">
      <c r="A30">
        <v>2</v>
      </c>
      <c r="B30" s="1">
        <f>B29+1%/14</f>
        <v>2.0714285714285716E-2</v>
      </c>
      <c r="C30">
        <f>C29/(1+B30)</f>
        <v>0.9604961648760274</v>
      </c>
      <c r="D30" s="3">
        <f t="shared" ref="D30:D43" si="9">$D$24*$D$25</f>
        <v>2.4668640434816389</v>
      </c>
      <c r="E30" s="3">
        <f>+SUMPRODUCT(D30:D$43,C30:C$43)/C29</f>
        <v>99.533135956518365</v>
      </c>
      <c r="F30" s="3">
        <f>+E30-$E$53</f>
        <v>-0.46686404348163535</v>
      </c>
      <c r="H30">
        <v>2</v>
      </c>
      <c r="I30" s="1">
        <f>I29+2%/14</f>
        <v>2.1428571428571429E-2</v>
      </c>
      <c r="J30">
        <f>J29/(1+I30)</f>
        <v>0.95982448923625396</v>
      </c>
      <c r="K30" s="3">
        <f t="shared" ref="K30:K43" si="10">$K$24*$K$25</f>
        <v>2.9204451704739043</v>
      </c>
      <c r="L30" s="3">
        <f>+SUMPRODUCT(K30:K$43,J30:J$43)/J29</f>
        <v>99.079554829526089</v>
      </c>
      <c r="M30" s="3">
        <f>+L30-$E$53</f>
        <v>-0.92044517047391139</v>
      </c>
      <c r="O30">
        <v>2</v>
      </c>
      <c r="P30" s="1">
        <f>P29+3%/14</f>
        <v>1.2142857142857143E-2</v>
      </c>
      <c r="Q30">
        <f>Q29/(1+P30)</f>
        <v>0.9782206166982258</v>
      </c>
      <c r="R30" s="3">
        <f t="shared" ref="R30:R43" si="11">$R$24*$R$25</f>
        <v>2.3989648465672935</v>
      </c>
      <c r="S30" s="3">
        <f>+SUMPRODUCT(R30:R$43,Q30:Q$43)/Q29</f>
        <v>98.601035153432704</v>
      </c>
      <c r="T30" s="3">
        <f>+S30-$E$53</f>
        <v>-1.3989648465672957</v>
      </c>
    </row>
    <row r="31" spans="1:20" x14ac:dyDescent="0.25">
      <c r="A31">
        <v>3</v>
      </c>
      <c r="B31" s="1">
        <f t="shared" ref="B31:B43" si="12">B30+1%/14</f>
        <v>2.1428571428571432E-2</v>
      </c>
      <c r="C31">
        <f t="shared" ref="C31:C43" si="13">C30/(1+B31)</f>
        <v>0.94034589568282412</v>
      </c>
      <c r="D31" s="3">
        <f t="shared" si="9"/>
        <v>2.4668640434816389</v>
      </c>
      <c r="E31" s="3">
        <f>+SUMPRODUCT(D31:D$43,C31:C$43)/C30</f>
        <v>99.128029729278879</v>
      </c>
      <c r="F31" s="3">
        <f>+E31-$E$53</f>
        <v>-0.87197027072112121</v>
      </c>
      <c r="H31">
        <v>3</v>
      </c>
      <c r="I31" s="1">
        <f t="shared" ref="I31:I43" si="14">I30+2%/14</f>
        <v>2.2857142857142857E-2</v>
      </c>
      <c r="J31">
        <f t="shared" ref="J31:J43" si="15">J30/(1+I31)</f>
        <v>0.93837589729801363</v>
      </c>
      <c r="K31" s="3">
        <f t="shared" si="10"/>
        <v>2.9204451704739043</v>
      </c>
      <c r="L31" s="3">
        <f>+SUMPRODUCT(K31:K$43,J31:J$43)/J30</f>
        <v>98.282242976827732</v>
      </c>
      <c r="M31" s="3">
        <f>+L31-$E$53</f>
        <v>-1.7177570231722683</v>
      </c>
      <c r="O31">
        <v>3</v>
      </c>
      <c r="P31" s="1">
        <f t="shared" ref="P31:P43" si="16">P30+3%/14</f>
        <v>1.4285714285714285E-2</v>
      </c>
      <c r="Q31">
        <f t="shared" ref="Q31:Q43" si="17">Q30/(1+P31)</f>
        <v>0.96444286153346215</v>
      </c>
      <c r="R31" s="3">
        <f t="shared" si="11"/>
        <v>2.3989648465672935</v>
      </c>
      <c r="S31" s="3">
        <f>+SUMPRODUCT(R31:R$43,Q31:Q$43)/Q30</f>
        <v>97.399368590871404</v>
      </c>
      <c r="T31" s="3">
        <f>+S31-$E$53</f>
        <v>-2.6006314091285958</v>
      </c>
    </row>
    <row r="32" spans="1:20" x14ac:dyDescent="0.25">
      <c r="A32">
        <v>4</v>
      </c>
      <c r="B32" s="1">
        <f t="shared" si="12"/>
        <v>2.2142857142857148E-2</v>
      </c>
      <c r="C32">
        <f t="shared" si="13"/>
        <v>0.9199750202347684</v>
      </c>
      <c r="D32" s="3">
        <f t="shared" si="9"/>
        <v>2.4668640434816389</v>
      </c>
      <c r="E32" s="3">
        <f>+SUMPRODUCT(D32:D$43,C32:C$43)/C31</f>
        <v>98.785337751424635</v>
      </c>
      <c r="F32" s="3">
        <f>+E32-$E$53</f>
        <v>-1.2146622485753653</v>
      </c>
      <c r="H32">
        <v>4</v>
      </c>
      <c r="I32" s="1">
        <f t="shared" si="14"/>
        <v>2.4285714285714285E-2</v>
      </c>
      <c r="J32">
        <f t="shared" si="15"/>
        <v>0.91612709638578738</v>
      </c>
      <c r="K32" s="3">
        <f t="shared" si="10"/>
        <v>2.9204451704739043</v>
      </c>
      <c r="L32" s="3">
        <f>+SUMPRODUCT(K32:K$43,J32:J$43)/J31</f>
        <v>97.608249074395616</v>
      </c>
      <c r="M32" s="3">
        <f>+L32-$E$53</f>
        <v>-2.3917509256043843</v>
      </c>
      <c r="O32">
        <v>4</v>
      </c>
      <c r="P32" s="1">
        <f t="shared" si="16"/>
        <v>1.6428571428571428E-2</v>
      </c>
      <c r="Q32">
        <f t="shared" si="17"/>
        <v>0.94885453699708144</v>
      </c>
      <c r="R32" s="3">
        <f t="shared" si="11"/>
        <v>2.3989648465672935</v>
      </c>
      <c r="S32" s="3">
        <f>+SUMPRODUCT(R32:R$43,Q32:Q$43)/Q31</f>
        <v>96.391823295602251</v>
      </c>
      <c r="T32" s="3">
        <f>+S32-$E$53</f>
        <v>-3.6081767043977493</v>
      </c>
    </row>
    <row r="33" spans="1:20" x14ac:dyDescent="0.25">
      <c r="A33">
        <v>5</v>
      </c>
      <c r="B33" s="1">
        <f t="shared" si="12"/>
        <v>2.2857142857142864E-2</v>
      </c>
      <c r="C33">
        <f t="shared" si="13"/>
        <v>0.89941691922393552</v>
      </c>
      <c r="D33" s="3">
        <f t="shared" si="9"/>
        <v>2.4668640434816389</v>
      </c>
      <c r="E33" s="3">
        <f>+SUMPRODUCT(D33:D$43,C33:C$43)/C32</f>
        <v>98.505863329581686</v>
      </c>
      <c r="F33" s="3">
        <f>+E33-$E$53</f>
        <v>-1.4941366704183139</v>
      </c>
      <c r="H33">
        <v>5</v>
      </c>
      <c r="I33" s="1">
        <f t="shared" si="14"/>
        <v>2.5714285714285714E-2</v>
      </c>
      <c r="J33">
        <f t="shared" si="15"/>
        <v>0.89316012182458371</v>
      </c>
      <c r="K33" s="3">
        <f t="shared" si="10"/>
        <v>2.9204451704739043</v>
      </c>
      <c r="L33" s="3">
        <f>+SUMPRODUCT(K33:K$43,J33:J$43)/J32</f>
        <v>97.058289952871306</v>
      </c>
      <c r="M33" s="3">
        <f>+L33-$E$53</f>
        <v>-2.9417100471286943</v>
      </c>
      <c r="O33">
        <v>5</v>
      </c>
      <c r="P33" s="1">
        <f t="shared" si="16"/>
        <v>1.8571428571428572E-2</v>
      </c>
      <c r="Q33">
        <f t="shared" si="17"/>
        <v>0.93155424389615282</v>
      </c>
      <c r="R33" s="3">
        <f t="shared" si="11"/>
        <v>2.3989648465672935</v>
      </c>
      <c r="S33" s="3">
        <f>+SUMPRODUCT(R33:R$43,Q33:Q$43)/Q32</f>
        <v>95.576438403176994</v>
      </c>
      <c r="T33" s="3">
        <f>+S33-$E$53</f>
        <v>-4.4235615968230064</v>
      </c>
    </row>
    <row r="34" spans="1:20" x14ac:dyDescent="0.25">
      <c r="A34">
        <v>6</v>
      </c>
      <c r="B34" s="1">
        <f t="shared" si="12"/>
        <v>2.357142857142858E-2</v>
      </c>
      <c r="C34">
        <f t="shared" si="13"/>
        <v>0.87870459659002775</v>
      </c>
      <c r="D34" s="3">
        <f t="shared" si="9"/>
        <v>2.4668640434816389</v>
      </c>
      <c r="E34" s="3">
        <f>+SUMPRODUCT(D34:D$43,C34:C$43)/C33</f>
        <v>98.290561876490514</v>
      </c>
      <c r="F34" s="3">
        <f>+E34-$E$53</f>
        <v>-1.7094381235094858</v>
      </c>
      <c r="H34">
        <v>6</v>
      </c>
      <c r="I34" s="1">
        <f t="shared" si="14"/>
        <v>2.7142857142857142E-2</v>
      </c>
      <c r="J34">
        <f t="shared" si="15"/>
        <v>0.86955783765953909</v>
      </c>
      <c r="K34" s="3">
        <f t="shared" si="10"/>
        <v>2.9204451704739043</v>
      </c>
      <c r="L34" s="3">
        <f>+SUMPRODUCT(K34:K$43,J34:J$43)/J33</f>
        <v>96.633629381185528</v>
      </c>
      <c r="M34" s="3">
        <f>+L34-$E$53</f>
        <v>-3.3663706188144715</v>
      </c>
      <c r="O34">
        <v>6</v>
      </c>
      <c r="P34" s="1">
        <f t="shared" si="16"/>
        <v>2.0714285714285716E-2</v>
      </c>
      <c r="Q34">
        <f t="shared" si="17"/>
        <v>0.91264936420896714</v>
      </c>
      <c r="R34" s="3">
        <f t="shared" si="11"/>
        <v>2.3989648465672935</v>
      </c>
      <c r="S34" s="3">
        <f>+SUMPRODUCT(R34:R$43,Q34:Q$43)/Q33</f>
        <v>94.952464555525864</v>
      </c>
      <c r="T34" s="3">
        <f>+S34-$E$53</f>
        <v>-5.0475354444741356</v>
      </c>
    </row>
    <row r="35" spans="1:20" x14ac:dyDescent="0.25">
      <c r="A35">
        <v>7</v>
      </c>
      <c r="B35" s="1">
        <f t="shared" si="12"/>
        <v>2.4285714285714296E-2</v>
      </c>
      <c r="C35">
        <f t="shared" si="13"/>
        <v>0.85787059639193786</v>
      </c>
      <c r="D35" s="3">
        <f t="shared" si="9"/>
        <v>2.4668640434816389</v>
      </c>
      <c r="E35" s="3">
        <f>+SUMPRODUCT(D35:D$43,C35:C$43)/C34</f>
        <v>98.140546791526134</v>
      </c>
      <c r="F35" s="3">
        <f>+E35-$E$53</f>
        <v>-1.859453208473866</v>
      </c>
      <c r="H35">
        <v>7</v>
      </c>
      <c r="I35" s="1">
        <f t="shared" si="14"/>
        <v>2.8571428571428571E-2</v>
      </c>
      <c r="J35">
        <f t="shared" si="15"/>
        <v>0.84540345328010758</v>
      </c>
      <c r="K35" s="3">
        <f t="shared" si="10"/>
        <v>2.9204451704739043</v>
      </c>
      <c r="L35" s="3">
        <f>+SUMPRODUCT(K35:K$43,J35:J$43)/J34</f>
        <v>96.336097008200952</v>
      </c>
      <c r="M35" s="3">
        <f>+L35-$E$53</f>
        <v>-3.6639029917990484</v>
      </c>
      <c r="O35">
        <v>7</v>
      </c>
      <c r="P35" s="1">
        <f t="shared" si="16"/>
        <v>2.2857142857142861E-2</v>
      </c>
      <c r="Q35">
        <f t="shared" si="17"/>
        <v>0.89225496500876667</v>
      </c>
      <c r="R35" s="3">
        <f t="shared" si="11"/>
        <v>2.3989648465672935</v>
      </c>
      <c r="S35" s="3">
        <f>+SUMPRODUCT(R35:R$43,Q35:Q$43)/Q34</f>
        <v>94.520372189037317</v>
      </c>
      <c r="T35" s="3">
        <f>+S35-$E$53</f>
        <v>-5.4796278109626826</v>
      </c>
    </row>
    <row r="36" spans="1:20" x14ac:dyDescent="0.25">
      <c r="A36">
        <v>8</v>
      </c>
      <c r="B36" s="1">
        <f t="shared" si="12"/>
        <v>2.5000000000000012E-2</v>
      </c>
      <c r="C36">
        <f t="shared" si="13"/>
        <v>0.83694692330920772</v>
      </c>
      <c r="D36" s="3">
        <f t="shared" si="9"/>
        <v>2.4668640434816389</v>
      </c>
      <c r="E36" s="3">
        <f>+SUMPRODUCT(D36:D$43,C36:C$43)/C35</f>
        <v>98.057096027267278</v>
      </c>
      <c r="F36" s="3">
        <f>+E36-$E$53</f>
        <v>-1.9429039727327222</v>
      </c>
      <c r="H36">
        <v>8</v>
      </c>
      <c r="I36" s="1">
        <f t="shared" si="14"/>
        <v>0.03</v>
      </c>
      <c r="J36">
        <f t="shared" si="15"/>
        <v>0.82078005172825974</v>
      </c>
      <c r="K36" s="3">
        <f t="shared" si="10"/>
        <v>2.9204451704739043</v>
      </c>
      <c r="L36" s="3">
        <f>+SUMPRODUCT(K36:K$43,J36:J$43)/J35</f>
        <v>96.168111752247071</v>
      </c>
      <c r="M36" s="3">
        <f>+L36-$E$53</f>
        <v>-3.8318882477529286</v>
      </c>
      <c r="O36">
        <v>8</v>
      </c>
      <c r="P36" s="1">
        <f t="shared" si="16"/>
        <v>2.5000000000000005E-2</v>
      </c>
      <c r="Q36">
        <f t="shared" si="17"/>
        <v>0.87049264878904076</v>
      </c>
      <c r="R36" s="3">
        <f t="shared" si="11"/>
        <v>2.3989648465672935</v>
      </c>
      <c r="S36" s="3">
        <f>+SUMPRODUCT(R36:R$43,Q36:Q$43)/Q35</f>
        <v>94.281872992505171</v>
      </c>
      <c r="T36" s="3">
        <f>+S36-$E$53</f>
        <v>-5.7181270074948287</v>
      </c>
    </row>
    <row r="37" spans="1:20" x14ac:dyDescent="0.25">
      <c r="A37">
        <v>9</v>
      </c>
      <c r="B37" s="1">
        <f t="shared" si="12"/>
        <v>2.5714285714285728E-2</v>
      </c>
      <c r="C37">
        <f t="shared" si="13"/>
        <v>0.8159649670145479</v>
      </c>
      <c r="D37" s="3">
        <f t="shared" si="9"/>
        <v>2.4668640434816389</v>
      </c>
      <c r="E37" s="3">
        <f>+SUMPRODUCT(D37:D$43,C37:C$43)/C36</f>
        <v>98.041659384467309</v>
      </c>
      <c r="F37" s="3">
        <f>+E37-$E$53</f>
        <v>-1.9583406155326912</v>
      </c>
      <c r="H37">
        <v>9</v>
      </c>
      <c r="I37" s="1">
        <f t="shared" si="14"/>
        <v>3.1428571428571431E-2</v>
      </c>
      <c r="J37">
        <f t="shared" si="15"/>
        <v>0.79577013325454549</v>
      </c>
      <c r="K37" s="3">
        <f t="shared" si="10"/>
        <v>2.9204451704739043</v>
      </c>
      <c r="L37" s="3">
        <f>+SUMPRODUCT(K37:K$43,J37:J$43)/J36</f>
        <v>96.132709934340582</v>
      </c>
      <c r="M37" s="3">
        <f>+L37-$E$53</f>
        <v>-3.867290065659418</v>
      </c>
      <c r="O37">
        <v>9</v>
      </c>
      <c r="P37" s="1">
        <f t="shared" si="16"/>
        <v>2.7142857142857149E-2</v>
      </c>
      <c r="Q37">
        <f t="shared" si="17"/>
        <v>0.84748936599767533</v>
      </c>
      <c r="R37" s="3">
        <f t="shared" si="11"/>
        <v>2.3989648465672935</v>
      </c>
      <c r="S37" s="3">
        <f>+SUMPRODUCT(R37:R$43,Q37:Q$43)/Q36</f>
        <v>94.239954970750489</v>
      </c>
      <c r="T37" s="3">
        <f>+S37-$E$53</f>
        <v>-5.7600450292495111</v>
      </c>
    </row>
    <row r="38" spans="1:20" x14ac:dyDescent="0.25">
      <c r="A38">
        <v>10</v>
      </c>
      <c r="B38" s="1">
        <f t="shared" si="12"/>
        <v>2.6428571428571444E-2</v>
      </c>
      <c r="C38">
        <f t="shared" si="13"/>
        <v>0.79495543063351914</v>
      </c>
      <c r="D38" s="3">
        <f t="shared" si="9"/>
        <v>2.4668640434816389</v>
      </c>
      <c r="E38" s="3">
        <f>+SUMPRODUCT(D38:D$43,C38:C$43)/C37</f>
        <v>98.095866582300559</v>
      </c>
      <c r="F38" s="3">
        <f>+E38-$E$53</f>
        <v>-1.9041334176994411</v>
      </c>
      <c r="H38">
        <v>10</v>
      </c>
      <c r="I38" s="1">
        <f t="shared" si="14"/>
        <v>3.2857142857142863E-2</v>
      </c>
      <c r="J38">
        <f t="shared" si="15"/>
        <v>0.77045517742487113</v>
      </c>
      <c r="K38" s="3">
        <f t="shared" si="10"/>
        <v>2.9204451704739043</v>
      </c>
      <c r="L38" s="3">
        <f>+SUMPRODUCT(K38:K$43,J38:J$43)/J37</f>
        <v>96.233578504660215</v>
      </c>
      <c r="M38" s="3">
        <f>+L38-$E$53</f>
        <v>-3.7664214953397845</v>
      </c>
      <c r="O38">
        <v>10</v>
      </c>
      <c r="P38" s="1">
        <f t="shared" si="16"/>
        <v>2.9285714285714293E-2</v>
      </c>
      <c r="Q38">
        <f t="shared" si="17"/>
        <v>0.82337620568823411</v>
      </c>
      <c r="R38" s="3">
        <f t="shared" si="11"/>
        <v>2.3989648465672935</v>
      </c>
      <c r="S38" s="3">
        <f>+SUMPRODUCT(R38:R$43,Q38:Q$43)/Q37</f>
        <v>94.398931759103561</v>
      </c>
      <c r="T38" s="3">
        <f>+S38-$E$53</f>
        <v>-5.6010682408964385</v>
      </c>
    </row>
    <row r="39" spans="1:20" x14ac:dyDescent="0.25">
      <c r="A39">
        <v>11</v>
      </c>
      <c r="B39" s="1">
        <f t="shared" si="12"/>
        <v>2.714285714285716E-2</v>
      </c>
      <c r="C39">
        <f t="shared" si="13"/>
        <v>0.7739482634818684</v>
      </c>
      <c r="D39" s="3">
        <f t="shared" si="9"/>
        <v>2.4668640434816389</v>
      </c>
      <c r="E39" s="3">
        <f>+SUMPRODUCT(D39:D$43,C39:C$43)/C38</f>
        <v>98.221536155636869</v>
      </c>
      <c r="F39" s="3">
        <f>+E39-$E$53</f>
        <v>-1.7784638443631309</v>
      </c>
      <c r="H39">
        <v>11</v>
      </c>
      <c r="I39" s="1">
        <f t="shared" si="14"/>
        <v>3.4285714285714294E-2</v>
      </c>
      <c r="J39">
        <f t="shared" si="15"/>
        <v>0.74491522679200251</v>
      </c>
      <c r="K39" s="3">
        <f t="shared" si="10"/>
        <v>2.9204451704739043</v>
      </c>
      <c r="L39" s="3">
        <f>+SUMPRODUCT(K39:K$43,J39:J$43)/J38</f>
        <v>96.475093770768027</v>
      </c>
      <c r="M39" s="3">
        <f>+L39-$E$53</f>
        <v>-3.5249062292319735</v>
      </c>
      <c r="O39">
        <v>11</v>
      </c>
      <c r="P39" s="1">
        <f t="shared" si="16"/>
        <v>3.1428571428571438E-2</v>
      </c>
      <c r="Q39">
        <f t="shared" si="17"/>
        <v>0.79828718003014387</v>
      </c>
      <c r="R39" s="3">
        <f t="shared" si="11"/>
        <v>2.3989648465672935</v>
      </c>
      <c r="S39" s="3">
        <f>+SUMPRODUCT(R39:R$43,Q39:Q$43)/Q38</f>
        <v>94.76450705691002</v>
      </c>
      <c r="T39" s="3">
        <f>+S39-$E$53</f>
        <v>-5.2354929430899801</v>
      </c>
    </row>
    <row r="40" spans="1:20" x14ac:dyDescent="0.25">
      <c r="A40">
        <v>12</v>
      </c>
      <c r="B40" s="1">
        <f t="shared" si="12"/>
        <v>2.7857142857142875E-2</v>
      </c>
      <c r="C40">
        <f t="shared" si="13"/>
        <v>0.75297259824504226</v>
      </c>
      <c r="D40" s="3">
        <f t="shared" si="9"/>
        <v>2.4668640434816389</v>
      </c>
      <c r="E40" s="3">
        <f>+SUMPRODUCT(D40:D$43,C40:C$43)/C39</f>
        <v>98.420685236379654</v>
      </c>
      <c r="F40" s="3">
        <f>+E40-$E$53</f>
        <v>-1.5793147636203457</v>
      </c>
      <c r="H40">
        <v>12</v>
      </c>
      <c r="I40" s="1">
        <f t="shared" si="14"/>
        <v>3.5714285714285726E-2</v>
      </c>
      <c r="J40">
        <f t="shared" si="15"/>
        <v>0.71922849483365747</v>
      </c>
      <c r="K40" s="3">
        <f t="shared" si="10"/>
        <v>2.9204451704739043</v>
      </c>
      <c r="L40" s="3">
        <f>+SUMPRODUCT(K40:K$43,J40:J$43)/J39</f>
        <v>96.862366101006145</v>
      </c>
      <c r="M40" s="3">
        <f>+L40-$E$53</f>
        <v>-3.1376338989938546</v>
      </c>
      <c r="O40">
        <v>12</v>
      </c>
      <c r="P40" s="1">
        <f t="shared" si="16"/>
        <v>3.3571428571428578E-2</v>
      </c>
      <c r="Q40">
        <f t="shared" si="17"/>
        <v>0.7723580179973748</v>
      </c>
      <c r="R40" s="3">
        <f t="shared" si="11"/>
        <v>2.3989648465672935</v>
      </c>
      <c r="S40" s="3">
        <f>+SUMPRODUCT(R40:R$43,Q40:Q$43)/Q39</f>
        <v>95.343855289274202</v>
      </c>
      <c r="T40" s="3">
        <f>+S40-$E$53</f>
        <v>-4.6561447107257976</v>
      </c>
    </row>
    <row r="41" spans="1:20" x14ac:dyDescent="0.25">
      <c r="A41">
        <v>13</v>
      </c>
      <c r="B41" s="1">
        <f t="shared" si="12"/>
        <v>2.8571428571428591E-2</v>
      </c>
      <c r="C41">
        <f t="shared" si="13"/>
        <v>0.73205669273823548</v>
      </c>
      <c r="D41" s="3">
        <f t="shared" si="9"/>
        <v>2.4668640434816389</v>
      </c>
      <c r="E41" s="3">
        <f>+SUMPRODUCT(D41:D$43,C41:C$43)/C40</f>
        <v>98.695540281625725</v>
      </c>
      <c r="F41" s="3">
        <f>+E41-$E$53</f>
        <v>-1.3044597183742752</v>
      </c>
      <c r="H41">
        <v>13</v>
      </c>
      <c r="I41" s="1">
        <f t="shared" si="14"/>
        <v>3.7142857142857158E-2</v>
      </c>
      <c r="J41">
        <f t="shared" si="15"/>
        <v>0.69347100052831989</v>
      </c>
      <c r="K41" s="3">
        <f t="shared" si="10"/>
        <v>2.9204451704739043</v>
      </c>
      <c r="L41" s="3">
        <f>+SUMPRODUCT(K41:K$43,J41:J$43)/J40</f>
        <v>97.401291148425344</v>
      </c>
      <c r="M41" s="3">
        <f>+L41-$E$53</f>
        <v>-2.5987088515746564</v>
      </c>
      <c r="O41">
        <v>13</v>
      </c>
      <c r="P41" s="1">
        <f t="shared" si="16"/>
        <v>3.5714285714285719E-2</v>
      </c>
      <c r="Q41">
        <f t="shared" si="17"/>
        <v>0.74572498289401701</v>
      </c>
      <c r="R41" s="3">
        <f t="shared" si="11"/>
        <v>2.3989648465672935</v>
      </c>
      <c r="S41" s="3">
        <f>+SUMPRODUCT(R41:R$43,Q41:Q$43)/Q40</f>
        <v>96.1457198702754</v>
      </c>
      <c r="T41" s="3">
        <f>+S41-$E$53</f>
        <v>-3.8542801297246001</v>
      </c>
    </row>
    <row r="42" spans="1:20" x14ac:dyDescent="0.25">
      <c r="A42">
        <v>14</v>
      </c>
      <c r="B42" s="1">
        <f t="shared" si="12"/>
        <v>2.9285714285714307E-2</v>
      </c>
      <c r="C42">
        <f t="shared" si="13"/>
        <v>0.71122787635914619</v>
      </c>
      <c r="D42" s="3">
        <f t="shared" si="9"/>
        <v>2.4668640434816389</v>
      </c>
      <c r="E42" s="3">
        <f>+SUMPRODUCT(D42:D$43,C42:C$43)/C41</f>
        <v>99.048548817619121</v>
      </c>
      <c r="F42" s="3">
        <f>+E42-$E$53</f>
        <v>-0.95145118238087889</v>
      </c>
      <c r="H42">
        <v>14</v>
      </c>
      <c r="I42" s="1">
        <f t="shared" si="14"/>
        <v>3.857142857142859E-2</v>
      </c>
      <c r="J42">
        <f t="shared" si="15"/>
        <v>0.66771623159535609</v>
      </c>
      <c r="K42" s="3">
        <f t="shared" si="10"/>
        <v>2.9204451704739043</v>
      </c>
      <c r="L42" s="3">
        <f>+SUMPRODUCT(K42:K$43,J42:J$43)/J41</f>
        <v>98.098608220607233</v>
      </c>
      <c r="M42" s="3">
        <f>+L42-$E$53</f>
        <v>-1.9013917793927675</v>
      </c>
      <c r="O42">
        <v>14</v>
      </c>
      <c r="P42" s="1">
        <f t="shared" si="16"/>
        <v>3.785714285714286E-2</v>
      </c>
      <c r="Q42">
        <f t="shared" si="17"/>
        <v>0.71852372749595583</v>
      </c>
      <c r="R42" s="3">
        <f t="shared" si="11"/>
        <v>2.3989648465672935</v>
      </c>
      <c r="S42" s="3">
        <f>+SUMPRODUCT(R42:R$43,Q42:Q$43)/Q41</f>
        <v>97.180530733360797</v>
      </c>
      <c r="T42" s="3">
        <f>+S42-$E$53</f>
        <v>-2.8194692666392029</v>
      </c>
    </row>
    <row r="43" spans="1:20" x14ac:dyDescent="0.25">
      <c r="A43">
        <v>15</v>
      </c>
      <c r="B43" s="1">
        <f t="shared" si="12"/>
        <v>3.0000000000000023E-2</v>
      </c>
      <c r="C43">
        <f t="shared" si="13"/>
        <v>0.69051250131955944</v>
      </c>
      <c r="D43" s="3">
        <f>$D$24*$D$25+$D$25</f>
        <v>102.46686404348164</v>
      </c>
      <c r="E43" s="4">
        <f>+SUMPRODUCT(D43:D$43,C43:C$43)/C42</f>
        <v>99.482392275224896</v>
      </c>
      <c r="F43" s="4">
        <f>+E43-$E$53</f>
        <v>-0.51760772477510386</v>
      </c>
      <c r="H43">
        <v>15</v>
      </c>
      <c r="I43" s="1">
        <f t="shared" si="14"/>
        <v>4.0000000000000022E-2</v>
      </c>
      <c r="J43">
        <f t="shared" si="15"/>
        <v>0.64203483807245776</v>
      </c>
      <c r="K43" s="3">
        <f>$K$24*$K$25+$K$25</f>
        <v>102.9204451704739</v>
      </c>
      <c r="L43" s="4">
        <f>+SUMPRODUCT(K43:K$43,J43:J$43)/J42</f>
        <v>98.961966510071051</v>
      </c>
      <c r="M43" s="4">
        <f>+L43-$E$53</f>
        <v>-1.0380334899289494</v>
      </c>
      <c r="O43">
        <v>15</v>
      </c>
      <c r="P43" s="1">
        <f t="shared" si="16"/>
        <v>0.04</v>
      </c>
      <c r="Q43">
        <f t="shared" si="17"/>
        <v>0.69088819951534208</v>
      </c>
      <c r="R43" s="3">
        <f>$R$24*$R$25+$R$25</f>
        <v>102.3989648465673</v>
      </c>
      <c r="S43" s="4">
        <f>+SUMPRODUCT(R43:R$43,Q43:Q$43)/Q42</f>
        <v>98.460543121699303</v>
      </c>
      <c r="T43" s="4">
        <f>+S43-$E$53</f>
        <v>-1.5394568783006974</v>
      </c>
    </row>
    <row r="44" spans="1:20" x14ac:dyDescent="0.25">
      <c r="E44" s="10" t="s">
        <v>4</v>
      </c>
      <c r="F44" s="11">
        <f>+AVERAGE(F30:F43)</f>
        <v>-1.3966571289041698</v>
      </c>
      <c r="L44" s="10" t="s">
        <v>4</v>
      </c>
      <c r="M44" s="11">
        <f>+AVERAGE(M30:M43)</f>
        <v>-2.7620150596333652</v>
      </c>
      <c r="S44" s="10" t="s">
        <v>4</v>
      </c>
      <c r="T44" s="11">
        <f>+AVERAGE(T30:T43)</f>
        <v>-4.124470144176752</v>
      </c>
    </row>
    <row r="46" spans="1:20" x14ac:dyDescent="0.25">
      <c r="A46" s="5" t="s">
        <v>22</v>
      </c>
      <c r="H46" s="5" t="s">
        <v>23</v>
      </c>
      <c r="O46" s="5" t="s">
        <v>24</v>
      </c>
    </row>
    <row r="48" spans="1:20" x14ac:dyDescent="0.25">
      <c r="C48" t="s">
        <v>1</v>
      </c>
      <c r="D48" s="2">
        <f>(1-C72)/SUM(C53:C72)</f>
        <v>2.4568154407413997E-2</v>
      </c>
      <c r="J48" t="s">
        <v>1</v>
      </c>
      <c r="K48" s="2">
        <f>(1-J72)/SUM(J53:J72)</f>
        <v>2.8968102976974278E-2</v>
      </c>
      <c r="Q48" t="s">
        <v>1</v>
      </c>
      <c r="R48" s="2">
        <f>(1-Q72)/SUM(Q53:Q72)</f>
        <v>2.3696802136297306E-2</v>
      </c>
    </row>
    <row r="49" spans="1:20" x14ac:dyDescent="0.25">
      <c r="C49" t="s">
        <v>2</v>
      </c>
      <c r="D49">
        <v>100</v>
      </c>
      <c r="J49" t="s">
        <v>2</v>
      </c>
      <c r="K49">
        <v>100</v>
      </c>
      <c r="Q49" t="s">
        <v>2</v>
      </c>
      <c r="R49">
        <v>100</v>
      </c>
    </row>
    <row r="50" spans="1:20" x14ac:dyDescent="0.25">
      <c r="F50" s="9" t="s">
        <v>7</v>
      </c>
      <c r="M50" s="9" t="s">
        <v>7</v>
      </c>
      <c r="T50" s="9" t="s">
        <v>7</v>
      </c>
    </row>
    <row r="51" spans="1:20" x14ac:dyDescent="0.25">
      <c r="A51" s="8"/>
      <c r="B51" s="8" t="s">
        <v>11</v>
      </c>
      <c r="C51" s="8" t="s">
        <v>0</v>
      </c>
      <c r="D51" s="8" t="s">
        <v>5</v>
      </c>
      <c r="E51" s="8" t="s">
        <v>9</v>
      </c>
      <c r="F51" s="9" t="s">
        <v>8</v>
      </c>
      <c r="H51" s="8"/>
      <c r="I51" s="8" t="s">
        <v>11</v>
      </c>
      <c r="J51" s="8" t="s">
        <v>0</v>
      </c>
      <c r="K51" s="8" t="s">
        <v>5</v>
      </c>
      <c r="L51" s="8" t="s">
        <v>9</v>
      </c>
      <c r="M51" s="9" t="s">
        <v>8</v>
      </c>
      <c r="O51" s="8"/>
      <c r="P51" s="8" t="s">
        <v>11</v>
      </c>
      <c r="Q51" s="8" t="s">
        <v>0</v>
      </c>
      <c r="R51" s="8" t="s">
        <v>5</v>
      </c>
      <c r="S51" s="8" t="s">
        <v>9</v>
      </c>
      <c r="T51" s="9" t="s">
        <v>8</v>
      </c>
    </row>
    <row r="52" spans="1:20" x14ac:dyDescent="0.25">
      <c r="A52" s="8" t="s">
        <v>13</v>
      </c>
      <c r="B52" s="8" t="s">
        <v>12</v>
      </c>
      <c r="C52" s="8">
        <v>1</v>
      </c>
      <c r="D52" s="8" t="s">
        <v>6</v>
      </c>
      <c r="E52" s="8" t="s">
        <v>10</v>
      </c>
      <c r="F52" s="9" t="s">
        <v>3</v>
      </c>
      <c r="H52" s="8" t="s">
        <v>13</v>
      </c>
      <c r="I52" s="8" t="s">
        <v>12</v>
      </c>
      <c r="J52" s="8">
        <v>1</v>
      </c>
      <c r="K52" s="8" t="s">
        <v>6</v>
      </c>
      <c r="L52" s="8" t="s">
        <v>10</v>
      </c>
      <c r="M52" s="9" t="s">
        <v>3</v>
      </c>
      <c r="O52" s="8" t="s">
        <v>13</v>
      </c>
      <c r="P52" s="8" t="s">
        <v>12</v>
      </c>
      <c r="Q52" s="8">
        <v>1</v>
      </c>
      <c r="R52" s="8" t="s">
        <v>6</v>
      </c>
      <c r="S52" s="8" t="s">
        <v>10</v>
      </c>
      <c r="T52" s="9" t="s">
        <v>3</v>
      </c>
    </row>
    <row r="53" spans="1:20" x14ac:dyDescent="0.25">
      <c r="A53">
        <v>1</v>
      </c>
      <c r="B53" s="1">
        <v>0.02</v>
      </c>
      <c r="C53">
        <f>1/(1+B53)</f>
        <v>0.98039215686274506</v>
      </c>
      <c r="D53" s="3">
        <f t="shared" ref="D53:D71" si="18">$D$48*$D$49</f>
        <v>2.4568154407413996</v>
      </c>
      <c r="E53" s="3">
        <f>+SUMPRODUCT(D53:D$72,C53:C$72)/C52</f>
        <v>100</v>
      </c>
      <c r="H53">
        <v>1</v>
      </c>
      <c r="I53" s="1">
        <v>0.02</v>
      </c>
      <c r="J53">
        <f>1/(1+I53)</f>
        <v>0.98039215686274506</v>
      </c>
      <c r="K53" s="3">
        <f>$K$48*$K$49</f>
        <v>2.8968102976974279</v>
      </c>
      <c r="L53" s="3">
        <f>+SUMPRODUCT(K53:K$72,J53:J$72)/J52</f>
        <v>100</v>
      </c>
      <c r="O53">
        <v>1</v>
      </c>
      <c r="P53" s="1">
        <v>0.01</v>
      </c>
      <c r="Q53">
        <f>1/(1+P53)</f>
        <v>0.99009900990099009</v>
      </c>
      <c r="R53" s="3">
        <f>$R$48*$R$49</f>
        <v>2.3696802136297306</v>
      </c>
      <c r="S53" s="3">
        <f>+SUMPRODUCT(R53:R$72,Q53:Q$72)/Q52</f>
        <v>100</v>
      </c>
    </row>
    <row r="54" spans="1:20" x14ac:dyDescent="0.25">
      <c r="A54">
        <v>2</v>
      </c>
      <c r="B54" s="1">
        <f>B53+1%/19</f>
        <v>2.0526315789473684E-2</v>
      </c>
      <c r="C54">
        <f>C53/(1+B54)</f>
        <v>0.960673077895418</v>
      </c>
      <c r="D54" s="3">
        <f t="shared" si="18"/>
        <v>2.4568154407413996</v>
      </c>
      <c r="E54" s="3">
        <f>+SUMPRODUCT(D54:D$72,C54:C$72)/C53</f>
        <v>99.543184559258606</v>
      </c>
      <c r="F54" s="3">
        <f>+E54-$E$53</f>
        <v>-0.45681544074139424</v>
      </c>
      <c r="H54">
        <v>2</v>
      </c>
      <c r="I54" s="1">
        <f>I53+2%/19</f>
        <v>2.1052631578947368E-2</v>
      </c>
      <c r="J54">
        <f>J53/(1+I54)</f>
        <v>0.9601778855872245</v>
      </c>
      <c r="K54" s="3">
        <f t="shared" ref="K54:K71" si="19">$K$48*$K$49</f>
        <v>2.8968102976974279</v>
      </c>
      <c r="L54" s="3">
        <f>+SUMPRODUCT(K54:K$72,J54:J$72)/J53</f>
        <v>99.103189702302572</v>
      </c>
      <c r="M54" s="3">
        <f>+L54-$E$53</f>
        <v>-0.89681029769742793</v>
      </c>
      <c r="O54">
        <v>2</v>
      </c>
      <c r="P54" s="1">
        <f>P53+3%/19</f>
        <v>1.1578947368421053E-2</v>
      </c>
      <c r="Q54">
        <f>Q53/(1+P54)</f>
        <v>0.97876593070337203</v>
      </c>
      <c r="R54" s="3">
        <f t="shared" ref="R54:R71" si="20">$R$48*$R$49</f>
        <v>2.3696802136297306</v>
      </c>
      <c r="S54" s="3">
        <f>+SUMPRODUCT(R54:R$72,Q54:Q$72)/Q53</f>
        <v>98.630319786370265</v>
      </c>
      <c r="T54" s="3">
        <f>+S54-$E$53</f>
        <v>-1.369680213629735</v>
      </c>
    </row>
    <row r="55" spans="1:20" x14ac:dyDescent="0.25">
      <c r="A55">
        <v>3</v>
      </c>
      <c r="B55" s="1">
        <f t="shared" ref="B55:B72" si="21">B54+1%/19</f>
        <v>2.1052631578947368E-2</v>
      </c>
      <c r="C55">
        <f t="shared" ref="C55:C72" si="22">C54/(1+B55)</f>
        <v>0.9408653855676774</v>
      </c>
      <c r="D55" s="3">
        <f t="shared" si="18"/>
        <v>2.4568154407413996</v>
      </c>
      <c r="E55" s="3">
        <f>+SUMPRODUCT(D55:D$72,C55:C$72)/C54</f>
        <v>99.129623959470422</v>
      </c>
      <c r="F55" s="3">
        <f t="shared" ref="F55:F72" si="23">+E55-$E$53</f>
        <v>-0.87037604052957818</v>
      </c>
      <c r="H55">
        <v>3</v>
      </c>
      <c r="I55" s="1">
        <f t="shared" ref="I55:I72" si="24">I54+2%/19</f>
        <v>2.2105263157894735E-2</v>
      </c>
      <c r="J55">
        <f t="shared" ref="J55:J72" si="25">J54/(1+I55)</f>
        <v>0.93941193749522489</v>
      </c>
      <c r="K55" s="3">
        <f t="shared" si="19"/>
        <v>2.8968102976974279</v>
      </c>
      <c r="L55" s="3">
        <f>+SUMPRODUCT(K55:K$72,J55:J$72)/J54</f>
        <v>98.292762345706265</v>
      </c>
      <c r="M55" s="3">
        <f t="shared" ref="M55:M72" si="26">+L55-$E$53</f>
        <v>-1.7072376542937349</v>
      </c>
      <c r="O55">
        <v>3</v>
      </c>
      <c r="P55" s="1">
        <f t="shared" ref="P55:P72" si="27">P54+3%/19</f>
        <v>1.3157894736842106E-2</v>
      </c>
      <c r="Q55">
        <f t="shared" ref="Q55:Q72" si="28">Q54/(1+P55)</f>
        <v>0.9660546848500815</v>
      </c>
      <c r="R55" s="3">
        <f t="shared" si="20"/>
        <v>2.3696802136297306</v>
      </c>
      <c r="S55" s="3">
        <f>+SUMPRODUCT(R55:R$72,Q55:Q$72)/Q54</f>
        <v>97.402674854477482</v>
      </c>
      <c r="T55" s="3">
        <f t="shared" ref="T55:T72" si="29">+S55-$E$53</f>
        <v>-2.5973251455225181</v>
      </c>
    </row>
    <row r="56" spans="1:20" x14ac:dyDescent="0.25">
      <c r="A56">
        <v>4</v>
      </c>
      <c r="B56" s="1">
        <f t="shared" si="21"/>
        <v>2.1578947368421052E-2</v>
      </c>
      <c r="C56">
        <f t="shared" si="22"/>
        <v>0.92099136145213134</v>
      </c>
      <c r="D56" s="3">
        <f t="shared" si="18"/>
        <v>2.4568154407413996</v>
      </c>
      <c r="E56" s="3">
        <f>+SUMPRODUCT(D56:D$72,C56:C$72)/C55</f>
        <v>98.759747970507334</v>
      </c>
      <c r="F56" s="3">
        <f t="shared" si="23"/>
        <v>-1.240252029492666</v>
      </c>
      <c r="H56">
        <v>4</v>
      </c>
      <c r="I56" s="1">
        <f t="shared" si="24"/>
        <v>2.3157894736842103E-2</v>
      </c>
      <c r="J56">
        <f t="shared" si="25"/>
        <v>0.91814952738730837</v>
      </c>
      <c r="K56" s="3">
        <f t="shared" si="19"/>
        <v>2.8968102976974279</v>
      </c>
      <c r="L56" s="3">
        <f>+SUMPRODUCT(K56:K$72,J56:J$72)/J55</f>
        <v>97.568739426177061</v>
      </c>
      <c r="M56" s="3">
        <f t="shared" si="26"/>
        <v>-2.4312605738229394</v>
      </c>
      <c r="O56">
        <v>4</v>
      </c>
      <c r="P56" s="1">
        <f t="shared" si="27"/>
        <v>1.4736842105263159E-2</v>
      </c>
      <c r="Q56">
        <f t="shared" si="28"/>
        <v>0.95202484502860729</v>
      </c>
      <c r="R56" s="3">
        <f t="shared" si="20"/>
        <v>2.3696802136297306</v>
      </c>
      <c r="S56" s="3">
        <f>+SUMPRODUCT(R56:R$72,Q56:Q$72)/Q55</f>
        <v>96.314608783669811</v>
      </c>
      <c r="T56" s="3">
        <f t="shared" si="29"/>
        <v>-3.6853912163301885</v>
      </c>
    </row>
    <row r="57" spans="1:20" x14ac:dyDescent="0.25">
      <c r="A57">
        <v>5</v>
      </c>
      <c r="B57" s="1">
        <f t="shared" si="21"/>
        <v>2.2105263157894735E-2</v>
      </c>
      <c r="C57">
        <f t="shared" si="22"/>
        <v>0.90107290770290926</v>
      </c>
      <c r="D57" s="3">
        <f t="shared" si="18"/>
        <v>2.4568154407413996</v>
      </c>
      <c r="E57" s="3">
        <f>+SUMPRODUCT(D57:D$72,C57:C$72)/C56</f>
        <v>98.434063933340056</v>
      </c>
      <c r="F57" s="3">
        <f t="shared" si="23"/>
        <v>-1.565936066659944</v>
      </c>
      <c r="H57">
        <v>5</v>
      </c>
      <c r="I57" s="1">
        <f t="shared" si="24"/>
        <v>2.4210526315789471E-2</v>
      </c>
      <c r="J57">
        <f t="shared" si="25"/>
        <v>0.89644609559911914</v>
      </c>
      <c r="K57" s="3">
        <f t="shared" si="19"/>
        <v>2.8968102976974279</v>
      </c>
      <c r="L57" s="3">
        <f>+SUMPRODUCT(K57:K$72,J57:J$72)/J56</f>
        <v>96.931415725717429</v>
      </c>
      <c r="M57" s="3">
        <f t="shared" si="26"/>
        <v>-3.0685842742825713</v>
      </c>
      <c r="O57">
        <v>5</v>
      </c>
      <c r="P57" s="1">
        <f t="shared" si="27"/>
        <v>1.6315789473684211E-2</v>
      </c>
      <c r="Q57">
        <f t="shared" si="28"/>
        <v>0.93674117325445561</v>
      </c>
      <c r="R57" s="3">
        <f t="shared" si="20"/>
        <v>2.3696802136297306</v>
      </c>
      <c r="S57" s="3">
        <f>+SUMPRODUCT(R57:R$72,Q57:Q$72)/Q56</f>
        <v>95.36430175211521</v>
      </c>
      <c r="T57" s="3">
        <f t="shared" si="29"/>
        <v>-4.6356982478847897</v>
      </c>
    </row>
    <row r="58" spans="1:20" x14ac:dyDescent="0.25">
      <c r="A58">
        <v>6</v>
      </c>
      <c r="B58" s="1">
        <f t="shared" si="21"/>
        <v>2.2631578947368419E-2</v>
      </c>
      <c r="C58">
        <f t="shared" si="22"/>
        <v>0.88113151036311255</v>
      </c>
      <c r="D58" s="3">
        <f t="shared" si="18"/>
        <v>2.4568154407413996</v>
      </c>
      <c r="E58" s="3">
        <f>+SUMPRODUCT(D58:D$72,C58:C$72)/C57</f>
        <v>98.153159379546153</v>
      </c>
      <c r="F58" s="3">
        <f t="shared" si="23"/>
        <v>-1.8468406204538468</v>
      </c>
      <c r="H58">
        <v>6</v>
      </c>
      <c r="I58" s="1">
        <f t="shared" si="24"/>
        <v>2.5263157894736838E-2</v>
      </c>
      <c r="J58">
        <f t="shared" si="25"/>
        <v>0.87435707476300117</v>
      </c>
      <c r="K58" s="3">
        <f t="shared" si="19"/>
        <v>2.8968102976974279</v>
      </c>
      <c r="L58" s="3">
        <f>+SUMPRODUCT(K58:K$72,J58:J$72)/J57</f>
        <v>96.381366019274211</v>
      </c>
      <c r="M58" s="3">
        <f t="shared" si="26"/>
        <v>-3.6186339807257895</v>
      </c>
      <c r="O58">
        <v>6</v>
      </c>
      <c r="P58" s="1">
        <f t="shared" si="27"/>
        <v>1.7894736842105262E-2</v>
      </c>
      <c r="Q58">
        <f t="shared" si="28"/>
        <v>0.92027312780944459</v>
      </c>
      <c r="R58" s="3">
        <f t="shared" si="20"/>
        <v>2.3696802136297306</v>
      </c>
      <c r="S58" s="3">
        <f>+SUMPRODUCT(R58:R$72,Q58:Q$72)/Q57</f>
        <v>94.550565409177892</v>
      </c>
      <c r="T58" s="3">
        <f t="shared" si="29"/>
        <v>-5.4494345908221078</v>
      </c>
    </row>
    <row r="59" spans="1:20" x14ac:dyDescent="0.25">
      <c r="A59">
        <v>7</v>
      </c>
      <c r="B59" s="1">
        <f t="shared" si="21"/>
        <v>2.3157894736842103E-2</v>
      </c>
      <c r="C59">
        <f t="shared" si="22"/>
        <v>0.86118820457300105</v>
      </c>
      <c r="D59" s="3">
        <f t="shared" si="18"/>
        <v>2.4568154407413996</v>
      </c>
      <c r="E59" s="3">
        <f>+SUMPRODUCT(D59:D$72,C59:C$72)/C58</f>
        <v>97.91770491423658</v>
      </c>
      <c r="F59" s="3">
        <f t="shared" si="23"/>
        <v>-2.0822950857634197</v>
      </c>
      <c r="H59">
        <v>7</v>
      </c>
      <c r="I59" s="1">
        <f t="shared" si="24"/>
        <v>2.6315789473684206E-2</v>
      </c>
      <c r="J59">
        <f t="shared" si="25"/>
        <v>0.85193766258959081</v>
      </c>
      <c r="K59" s="3">
        <f t="shared" si="19"/>
        <v>2.8968102976974279</v>
      </c>
      <c r="L59" s="3">
        <f>+SUMPRODUCT(K59:K$72,J59:J$72)/J58</f>
        <v>95.919453389432135</v>
      </c>
      <c r="M59" s="3">
        <f t="shared" si="26"/>
        <v>-4.0805466105678647</v>
      </c>
      <c r="O59">
        <v>7</v>
      </c>
      <c r="P59" s="1">
        <f t="shared" si="27"/>
        <v>1.9473684210526313E-2</v>
      </c>
      <c r="Q59">
        <f t="shared" si="28"/>
        <v>0.90269434323074071</v>
      </c>
      <c r="R59" s="3">
        <f t="shared" si="20"/>
        <v>2.3696802136297306</v>
      </c>
      <c r="S59" s="3">
        <f>+SUMPRODUCT(R59:R$72,Q59:Q$72)/Q58</f>
        <v>93.872842681817659</v>
      </c>
      <c r="T59" s="3">
        <f t="shared" si="29"/>
        <v>-6.1271573181823413</v>
      </c>
    </row>
    <row r="60" spans="1:20" x14ac:dyDescent="0.25">
      <c r="A60">
        <v>8</v>
      </c>
      <c r="B60" s="1">
        <f t="shared" si="21"/>
        <v>2.3684210526315787E-2</v>
      </c>
      <c r="C60">
        <f t="shared" si="22"/>
        <v>0.84126354174226325</v>
      </c>
      <c r="D60" s="3">
        <f t="shared" si="18"/>
        <v>2.4568154407413996</v>
      </c>
      <c r="E60" s="3">
        <f>+SUMPRODUCT(D60:D$72,C60:C$72)/C59</f>
        <v>97.728457376772226</v>
      </c>
      <c r="F60" s="3">
        <f t="shared" si="23"/>
        <v>-2.2715426232277736</v>
      </c>
      <c r="H60">
        <v>8</v>
      </c>
      <c r="I60" s="1">
        <f t="shared" si="24"/>
        <v>2.7368421052631573E-2</v>
      </c>
      <c r="J60">
        <f t="shared" si="25"/>
        <v>0.82924260190585175</v>
      </c>
      <c r="K60" s="3">
        <f t="shared" si="19"/>
        <v>2.8968102976974279</v>
      </c>
      <c r="L60" s="3">
        <f>+SUMPRODUCT(K60:K$72,J60:J$72)/J59</f>
        <v>95.546839233561883</v>
      </c>
      <c r="M60" s="3">
        <f t="shared" si="26"/>
        <v>-4.453160766438117</v>
      </c>
      <c r="O60">
        <v>8</v>
      </c>
      <c r="P60" s="1">
        <f t="shared" si="27"/>
        <v>2.1052631578947364E-2</v>
      </c>
      <c r="Q60">
        <f t="shared" si="28"/>
        <v>0.88408208873113781</v>
      </c>
      <c r="R60" s="3">
        <f t="shared" si="20"/>
        <v>2.3696802136297306</v>
      </c>
      <c r="S60" s="3">
        <f>+SUMPRODUCT(R60:R$72,Q60:Q$72)/Q59</f>
        <v>93.331212562518047</v>
      </c>
      <c r="T60" s="3">
        <f t="shared" si="29"/>
        <v>-6.6687874374819529</v>
      </c>
    </row>
    <row r="61" spans="1:20" x14ac:dyDescent="0.25">
      <c r="A61">
        <v>9</v>
      </c>
      <c r="B61" s="1">
        <f t="shared" si="21"/>
        <v>2.4210526315789471E-2</v>
      </c>
      <c r="C61">
        <f t="shared" si="22"/>
        <v>0.82137755874116147</v>
      </c>
      <c r="D61" s="3">
        <f t="shared" si="18"/>
        <v>2.4568154407413996</v>
      </c>
      <c r="E61" s="3">
        <f>+SUMPRODUCT(D61:D$72,C61:C$72)/C60</f>
        <v>97.586263294954364</v>
      </c>
      <c r="F61" s="3">
        <f t="shared" si="23"/>
        <v>-2.4137367050456362</v>
      </c>
      <c r="H61">
        <v>9</v>
      </c>
      <c r="I61" s="1">
        <f t="shared" si="24"/>
        <v>2.8421052631578941E-2</v>
      </c>
      <c r="J61">
        <f t="shared" si="25"/>
        <v>0.80632596909985588</v>
      </c>
      <c r="K61" s="3">
        <f t="shared" si="19"/>
        <v>2.8968102976974279</v>
      </c>
      <c r="L61" s="3">
        <f>+SUMPRODUCT(K61:K$72,J61:J$72)/J60</f>
        <v>95.264995062256659</v>
      </c>
      <c r="M61" s="3">
        <f t="shared" si="26"/>
        <v>-4.7350049377433407</v>
      </c>
      <c r="O61">
        <v>9</v>
      </c>
      <c r="P61" s="1">
        <f t="shared" si="27"/>
        <v>2.2631578947368416E-2</v>
      </c>
      <c r="Q61">
        <f t="shared" si="28"/>
        <v>0.86451671054511681</v>
      </c>
      <c r="R61" s="3">
        <f t="shared" si="20"/>
        <v>2.3696802136297306</v>
      </c>
      <c r="S61" s="3">
        <f>+SUMPRODUCT(R61:R$72,Q61:Q$72)/Q60</f>
        <v>92.926399981783447</v>
      </c>
      <c r="T61" s="3">
        <f t="shared" si="29"/>
        <v>-7.0736000182165526</v>
      </c>
    </row>
    <row r="62" spans="1:20" x14ac:dyDescent="0.25">
      <c r="A62">
        <v>10</v>
      </c>
      <c r="B62" s="1">
        <f t="shared" si="21"/>
        <v>2.4736842105263154E-2</v>
      </c>
      <c r="C62">
        <f t="shared" si="22"/>
        <v>0.80154974915675747</v>
      </c>
      <c r="D62" s="3">
        <f t="shared" si="18"/>
        <v>2.4568154407413996</v>
      </c>
      <c r="E62" s="3">
        <f>+SUMPRODUCT(D62:D$72,C62:C$72)/C61</f>
        <v>97.492062649775022</v>
      </c>
      <c r="F62" s="3">
        <f t="shared" si="23"/>
        <v>-2.507937350224978</v>
      </c>
      <c r="H62">
        <v>10</v>
      </c>
      <c r="I62" s="1">
        <f t="shared" si="24"/>
        <v>2.9473684210526308E-2</v>
      </c>
      <c r="J62">
        <f t="shared" si="25"/>
        <v>0.78324097202951237</v>
      </c>
      <c r="K62" s="3">
        <f t="shared" si="19"/>
        <v>2.8968102976974279</v>
      </c>
      <c r="L62" s="3">
        <f>+SUMPRODUCT(K62:K$72,J62:J$72)/J61</f>
        <v>95.075716203170728</v>
      </c>
      <c r="M62" s="3">
        <f t="shared" si="26"/>
        <v>-4.9242837968292719</v>
      </c>
      <c r="O62">
        <v>10</v>
      </c>
      <c r="P62" s="1">
        <f t="shared" si="27"/>
        <v>2.4210526315789467E-2</v>
      </c>
      <c r="Q62">
        <f t="shared" si="28"/>
        <v>0.84408106373880887</v>
      </c>
      <c r="R62" s="3">
        <f t="shared" si="20"/>
        <v>2.3696802136297306</v>
      </c>
      <c r="S62" s="3">
        <f>+SUMPRODUCT(R62:R$72,Q62:Q$72)/Q61</f>
        <v>92.659790925636173</v>
      </c>
      <c r="T62" s="3">
        <f t="shared" si="29"/>
        <v>-7.3402090743638269</v>
      </c>
    </row>
    <row r="63" spans="1:20" x14ac:dyDescent="0.25">
      <c r="A63">
        <v>11</v>
      </c>
      <c r="B63" s="1">
        <f t="shared" si="21"/>
        <v>2.5263157894736838E-2</v>
      </c>
      <c r="C63">
        <f t="shared" si="22"/>
        <v>0.78179903665186812</v>
      </c>
      <c r="D63" s="3">
        <f t="shared" si="18"/>
        <v>2.4568154407413996</v>
      </c>
      <c r="E63" s="3">
        <f>+SUMPRODUCT(D63:D$72,C63:C$72)/C62</f>
        <v>97.446892969317531</v>
      </c>
      <c r="F63" s="3">
        <f t="shared" si="23"/>
        <v>-2.5531070306824688</v>
      </c>
      <c r="H63">
        <v>11</v>
      </c>
      <c r="I63" s="1">
        <f t="shared" si="24"/>
        <v>3.0526315789473676E-2</v>
      </c>
      <c r="J63">
        <f t="shared" si="25"/>
        <v>0.76003975835345938</v>
      </c>
      <c r="K63" s="3">
        <f t="shared" si="19"/>
        <v>2.8968102976974279</v>
      </c>
      <c r="L63" s="3">
        <f>+SUMPRODUCT(K63:K$72,J63:J$72)/J62</f>
        <v>94.98113754093518</v>
      </c>
      <c r="M63" s="3">
        <f t="shared" si="26"/>
        <v>-5.0188624590648203</v>
      </c>
      <c r="O63">
        <v>11</v>
      </c>
      <c r="P63" s="1">
        <f t="shared" si="27"/>
        <v>2.5789473684210518E-2</v>
      </c>
      <c r="Q63">
        <f t="shared" si="28"/>
        <v>0.8228599389962733</v>
      </c>
      <c r="R63" s="3">
        <f t="shared" si="20"/>
        <v>2.3696802136297306</v>
      </c>
      <c r="S63" s="3">
        <f>+SUMPRODUCT(R63:R$72,Q63:Q$72)/Q62</f>
        <v>92.5334530186271</v>
      </c>
      <c r="T63" s="3">
        <f t="shared" si="29"/>
        <v>-7.4665469813729004</v>
      </c>
    </row>
    <row r="64" spans="1:20" x14ac:dyDescent="0.25">
      <c r="A64">
        <v>12</v>
      </c>
      <c r="B64" s="1">
        <f t="shared" si="21"/>
        <v>2.5789473684210522E-2</v>
      </c>
      <c r="C64">
        <f t="shared" si="22"/>
        <v>0.7621437504559001</v>
      </c>
      <c r="D64" s="3">
        <f t="shared" si="18"/>
        <v>2.4568154407413996</v>
      </c>
      <c r="E64" s="3">
        <f>+SUMPRODUCT(D64:D$72,C64:C$72)/C63</f>
        <v>97.45189377201153</v>
      </c>
      <c r="F64" s="3">
        <f t="shared" si="23"/>
        <v>-2.5481062279884696</v>
      </c>
      <c r="H64">
        <v>12</v>
      </c>
      <c r="I64" s="1">
        <f t="shared" si="24"/>
        <v>3.1578947368421047E-2</v>
      </c>
      <c r="J64">
        <f t="shared" si="25"/>
        <v>0.73677323513855753</v>
      </c>
      <c r="K64" s="3">
        <f t="shared" si="19"/>
        <v>2.8968102976974279</v>
      </c>
      <c r="L64" s="3">
        <f>+SUMPRODUCT(K64:K$72,J64:J$72)/J63</f>
        <v>94.983751441855773</v>
      </c>
      <c r="M64" s="3">
        <f t="shared" si="26"/>
        <v>-5.0162485581442269</v>
      </c>
      <c r="O64">
        <v>12</v>
      </c>
      <c r="P64" s="1">
        <f t="shared" si="27"/>
        <v>2.736842105263157E-2</v>
      </c>
      <c r="Q64">
        <f t="shared" si="28"/>
        <v>0.80093948980170049</v>
      </c>
      <c r="R64" s="3">
        <f t="shared" si="20"/>
        <v>2.3696802136297306</v>
      </c>
      <c r="S64" s="3">
        <f>+SUMPRODUCT(R64:R$72,Q64:Q$72)/Q63</f>
        <v>92.550161856530394</v>
      </c>
      <c r="T64" s="3">
        <f t="shared" si="29"/>
        <v>-7.4498381434696057</v>
      </c>
    </row>
    <row r="65" spans="1:20" x14ac:dyDescent="0.25">
      <c r="A65">
        <v>13</v>
      </c>
      <c r="B65" s="1">
        <f t="shared" si="21"/>
        <v>2.6315789473684206E-2</v>
      </c>
      <c r="C65">
        <f t="shared" si="22"/>
        <v>0.7426016030083129</v>
      </c>
      <c r="D65" s="3">
        <f t="shared" si="18"/>
        <v>2.4568154407413996</v>
      </c>
      <c r="E65" s="3">
        <f>+SUMPRODUCT(D65:D$72,C65:C$72)/C64</f>
        <v>97.508311381179908</v>
      </c>
      <c r="F65" s="3">
        <f t="shared" si="23"/>
        <v>-2.491688618820092</v>
      </c>
      <c r="H65">
        <v>13</v>
      </c>
      <c r="I65" s="1">
        <f t="shared" si="24"/>
        <v>3.2631578947368414E-2</v>
      </c>
      <c r="J65">
        <f t="shared" si="25"/>
        <v>0.71349090049095787</v>
      </c>
      <c r="K65" s="3">
        <f t="shared" si="19"/>
        <v>2.8968102976974279</v>
      </c>
      <c r="L65" s="3">
        <f>+SUMPRODUCT(K65:K$72,J65:J$72)/J64</f>
        <v>95.086428031795904</v>
      </c>
      <c r="M65" s="3">
        <f t="shared" si="26"/>
        <v>-4.9135719682040957</v>
      </c>
      <c r="O65">
        <v>13</v>
      </c>
      <c r="P65" s="1">
        <f t="shared" si="27"/>
        <v>2.8947368421052621E-2</v>
      </c>
      <c r="Q65">
        <f t="shared" si="28"/>
        <v>0.77840666528042501</v>
      </c>
      <c r="R65" s="3">
        <f t="shared" si="20"/>
        <v>2.3696802136297306</v>
      </c>
      <c r="S65" s="3">
        <f>+SUMPRODUCT(R65:R$72,Q65:Q$72)/Q64</f>
        <v>92.713433441079403</v>
      </c>
      <c r="T65" s="3">
        <f t="shared" si="29"/>
        <v>-7.2865665589205975</v>
      </c>
    </row>
    <row r="66" spans="1:20" x14ac:dyDescent="0.25">
      <c r="A66">
        <v>14</v>
      </c>
      <c r="B66" s="1">
        <f t="shared" si="21"/>
        <v>2.6842105263157889E-2</v>
      </c>
      <c r="C66">
        <f t="shared" si="22"/>
        <v>0.72318966976719345</v>
      </c>
      <c r="D66" s="3">
        <f t="shared" si="18"/>
        <v>2.4568154407413996</v>
      </c>
      <c r="E66" s="3">
        <f>+SUMPRODUCT(D66:D$72,C66:C$72)/C65</f>
        <v>97.61750413468009</v>
      </c>
      <c r="F66" s="3">
        <f t="shared" si="23"/>
        <v>-2.3824958653199104</v>
      </c>
      <c r="H66">
        <v>14</v>
      </c>
      <c r="I66" s="1">
        <f t="shared" si="24"/>
        <v>3.3684210526315782E-2</v>
      </c>
      <c r="J66">
        <f t="shared" si="25"/>
        <v>0.69024068784766801</v>
      </c>
      <c r="K66" s="3">
        <f t="shared" si="19"/>
        <v>2.8968102976974279</v>
      </c>
      <c r="L66" s="3">
        <f>+SUMPRODUCT(K66:K$72,J66:J$72)/J65</f>
        <v>95.292438017241295</v>
      </c>
      <c r="M66" s="3">
        <f t="shared" si="26"/>
        <v>-4.7075619827587047</v>
      </c>
      <c r="O66">
        <v>14</v>
      </c>
      <c r="P66" s="1">
        <f t="shared" si="27"/>
        <v>3.0526315789473672E-2</v>
      </c>
      <c r="Q66">
        <f t="shared" si="28"/>
        <v>0.75534865374504978</v>
      </c>
      <c r="R66" s="3">
        <f t="shared" si="20"/>
        <v>2.3696802136297306</v>
      </c>
      <c r="S66" s="3">
        <f>+SUMPRODUCT(R66:R$72,Q66:Q$72)/Q65</f>
        <v>93.027563142849331</v>
      </c>
      <c r="T66" s="3">
        <f t="shared" si="29"/>
        <v>-6.9724368571506687</v>
      </c>
    </row>
    <row r="67" spans="1:20" x14ac:dyDescent="0.25">
      <c r="A67">
        <v>15</v>
      </c>
      <c r="B67" s="1">
        <f t="shared" si="21"/>
        <v>2.7368421052631573E-2</v>
      </c>
      <c r="C67">
        <f t="shared" si="22"/>
        <v>0.70392437118732976</v>
      </c>
      <c r="D67" s="3">
        <f t="shared" si="18"/>
        <v>2.4568154407413996</v>
      </c>
      <c r="E67" s="3">
        <f>+SUMPRODUCT(D67:D$72,C67:C$72)/C66</f>
        <v>97.780948015448544</v>
      </c>
      <c r="F67" s="3">
        <f t="shared" si="23"/>
        <v>-2.2190519845514558</v>
      </c>
      <c r="H67">
        <v>15</v>
      </c>
      <c r="I67" s="1">
        <f t="shared" si="24"/>
        <v>3.4736842105263149E-2</v>
      </c>
      <c r="J67">
        <f t="shared" si="25"/>
        <v>0.66706882345400265</v>
      </c>
      <c r="K67" s="3">
        <f t="shared" si="19"/>
        <v>2.8968102976974279</v>
      </c>
      <c r="L67" s="3">
        <f>+SUMPRODUCT(K67:K$72,J67:J$72)/J66</f>
        <v>95.605478263282521</v>
      </c>
      <c r="M67" s="3">
        <f t="shared" si="26"/>
        <v>-4.3945217367174791</v>
      </c>
      <c r="O67">
        <v>15</v>
      </c>
      <c r="P67" s="1">
        <f t="shared" si="27"/>
        <v>3.2105263157894727E-2</v>
      </c>
      <c r="Q67">
        <f t="shared" si="28"/>
        <v>0.73185234172136393</v>
      </c>
      <c r="R67" s="3">
        <f t="shared" si="20"/>
        <v>2.3696802136297306</v>
      </c>
      <c r="S67" s="3">
        <f>+SUMPRODUCT(R67:R$72,Q67:Q$72)/Q66</f>
        <v>93.497671698843419</v>
      </c>
      <c r="T67" s="3">
        <f t="shared" si="29"/>
        <v>-6.5023283011565809</v>
      </c>
    </row>
    <row r="68" spans="1:20" x14ac:dyDescent="0.25">
      <c r="A68">
        <v>16</v>
      </c>
      <c r="B68" s="1">
        <f t="shared" si="21"/>
        <v>2.7894736842105257E-2</v>
      </c>
      <c r="C68">
        <f t="shared" si="22"/>
        <v>0.68482145686427376</v>
      </c>
      <c r="D68" s="3">
        <f t="shared" si="18"/>
        <v>2.4568154407413996</v>
      </c>
      <c r="E68" s="3">
        <f>+SUMPRODUCT(D68:D$72,C68:C$72)/C67</f>
        <v>98.000242730919396</v>
      </c>
      <c r="F68" s="3">
        <f t="shared" si="23"/>
        <v>-1.9997572690806038</v>
      </c>
      <c r="H68">
        <v>16</v>
      </c>
      <c r="I68" s="1">
        <f t="shared" si="24"/>
        <v>3.5789473684210517E-2</v>
      </c>
      <c r="J68">
        <f t="shared" si="25"/>
        <v>0.64401969744034804</v>
      </c>
      <c r="K68" s="3">
        <f t="shared" si="19"/>
        <v>2.8968102976974279</v>
      </c>
      <c r="L68" s="3">
        <f>+SUMPRODUCT(K68:K$72,J68:J$72)/J67</f>
        <v>96.029700368414893</v>
      </c>
      <c r="M68" s="3">
        <f t="shared" si="26"/>
        <v>-3.9702996315851067</v>
      </c>
      <c r="O68">
        <v>16</v>
      </c>
      <c r="P68" s="1">
        <f t="shared" si="27"/>
        <v>3.3684210526315782E-2</v>
      </c>
      <c r="Q68">
        <f t="shared" si="28"/>
        <v>0.70800379290763316</v>
      </c>
      <c r="R68" s="3">
        <f t="shared" si="20"/>
        <v>2.3696802136297306</v>
      </c>
      <c r="S68" s="3">
        <f>+SUMPRODUCT(R68:R$72,Q68:Q$72)/Q67</f>
        <v>94.129758839755496</v>
      </c>
      <c r="T68" s="3">
        <f t="shared" si="29"/>
        <v>-5.8702411602445039</v>
      </c>
    </row>
    <row r="69" spans="1:20" x14ac:dyDescent="0.25">
      <c r="A69">
        <v>17</v>
      </c>
      <c r="B69" s="1">
        <f t="shared" si="21"/>
        <v>2.8421052631578941E-2</v>
      </c>
      <c r="C69">
        <f t="shared" si="22"/>
        <v>0.66589599183322423</v>
      </c>
      <c r="D69" s="3">
        <f t="shared" si="18"/>
        <v>2.4568154407413996</v>
      </c>
      <c r="E69" s="3">
        <f>+SUMPRODUCT(D69:D$72,C69:C$72)/C68</f>
        <v>98.277118271619443</v>
      </c>
      <c r="F69" s="3">
        <f t="shared" si="23"/>
        <v>-1.7228817283805569</v>
      </c>
      <c r="H69">
        <v>17</v>
      </c>
      <c r="I69" s="1">
        <f t="shared" si="24"/>
        <v>3.6842105263157884E-2</v>
      </c>
      <c r="J69">
        <f t="shared" si="25"/>
        <v>0.62113574880033573</v>
      </c>
      <c r="K69" s="3">
        <f t="shared" si="19"/>
        <v>2.8968102976974279</v>
      </c>
      <c r="L69" s="3">
        <f>+SUMPRODUCT(K69:K$72,J69:J$72)/J68</f>
        <v>96.569742504955485</v>
      </c>
      <c r="M69" s="3">
        <f t="shared" si="26"/>
        <v>-3.4302574950445148</v>
      </c>
      <c r="O69">
        <v>17</v>
      </c>
      <c r="P69" s="1">
        <f t="shared" si="27"/>
        <v>3.5263157894736837E-2</v>
      </c>
      <c r="Q69">
        <f t="shared" si="28"/>
        <v>0.68388775115633094</v>
      </c>
      <c r="R69" s="3">
        <f t="shared" si="20"/>
        <v>2.3696802136297306</v>
      </c>
      <c r="S69" s="3">
        <f>+SUMPRODUCT(R69:R$72,Q69:Q$72)/Q68</f>
        <v>94.930765239675424</v>
      </c>
      <c r="T69" s="3">
        <f t="shared" si="29"/>
        <v>-5.0692347603245764</v>
      </c>
    </row>
    <row r="70" spans="1:20" x14ac:dyDescent="0.25">
      <c r="A70">
        <v>18</v>
      </c>
      <c r="B70" s="1">
        <f t="shared" si="21"/>
        <v>2.8947368421052624E-2</v>
      </c>
      <c r="C70">
        <f t="shared" si="22"/>
        <v>0.64716234500415659</v>
      </c>
      <c r="D70" s="3">
        <f t="shared" si="18"/>
        <v>2.4568154407413996</v>
      </c>
      <c r="E70" s="3">
        <f>+SUMPRODUCT(D70:D$72,C70:C$72)/C69</f>
        <v>98.613441981755628</v>
      </c>
      <c r="F70" s="3">
        <f t="shared" si="23"/>
        <v>-1.3865580182443722</v>
      </c>
      <c r="H70">
        <v>18</v>
      </c>
      <c r="I70" s="1">
        <f t="shared" si="24"/>
        <v>3.7894736842105252E-2</v>
      </c>
      <c r="J70">
        <f t="shared" si="25"/>
        <v>0.59845736446279818</v>
      </c>
      <c r="K70" s="3">
        <f t="shared" si="19"/>
        <v>2.8968102976974279</v>
      </c>
      <c r="L70" s="3">
        <f>+SUMPRODUCT(K70:K$72,J70:J$72)/J69</f>
        <v>97.230764825861669</v>
      </c>
      <c r="M70" s="3">
        <f t="shared" si="26"/>
        <v>-2.7692351741383305</v>
      </c>
      <c r="O70">
        <v>18</v>
      </c>
      <c r="P70" s="1">
        <f t="shared" si="27"/>
        <v>3.6842105263157891E-2</v>
      </c>
      <c r="Q70">
        <f t="shared" si="28"/>
        <v>0.65958717116600452</v>
      </c>
      <c r="R70" s="3">
        <f t="shared" si="20"/>
        <v>2.3696802136297306</v>
      </c>
      <c r="S70" s="3">
        <f>+SUMPRODUCT(R70:R$72,Q70:Q$72)/Q69</f>
        <v>95.908643589760572</v>
      </c>
      <c r="T70" s="3">
        <f t="shared" si="29"/>
        <v>-4.0913564102394275</v>
      </c>
    </row>
    <row r="71" spans="1:20" x14ac:dyDescent="0.25">
      <c r="A71">
        <v>19</v>
      </c>
      <c r="B71" s="1">
        <f t="shared" si="21"/>
        <v>2.9473684210526308E-2</v>
      </c>
      <c r="C71">
        <f t="shared" si="22"/>
        <v>0.62863417970751412</v>
      </c>
      <c r="D71" s="3">
        <f t="shared" si="18"/>
        <v>2.4568154407413996</v>
      </c>
      <c r="E71" s="3">
        <f>+SUMPRODUCT(D71:D$72,C71:C$72)/C70</f>
        <v>99.011226177328197</v>
      </c>
      <c r="F71" s="3">
        <f t="shared" si="23"/>
        <v>-0.9887738226718028</v>
      </c>
      <c r="H71">
        <v>19</v>
      </c>
      <c r="I71" s="1">
        <f t="shared" si="24"/>
        <v>3.8947368421052619E-2</v>
      </c>
      <c r="J71">
        <f t="shared" si="25"/>
        <v>0.5760227925427136</v>
      </c>
      <c r="K71" s="3">
        <f t="shared" si="19"/>
        <v>2.8968102976974279</v>
      </c>
      <c r="L71" s="3">
        <f>+SUMPRODUCT(K71:K$72,J71:J$72)/J70</f>
        <v>98.018488774196882</v>
      </c>
      <c r="M71" s="3">
        <f t="shared" si="26"/>
        <v>-1.9815112258031178</v>
      </c>
      <c r="O71">
        <v>19</v>
      </c>
      <c r="P71" s="1">
        <f t="shared" si="27"/>
        <v>3.8421052631578946E-2</v>
      </c>
      <c r="Q71">
        <f t="shared" si="28"/>
        <v>0.63518278013958873</v>
      </c>
      <c r="R71" s="3">
        <f t="shared" si="20"/>
        <v>2.3696802136297306</v>
      </c>
      <c r="S71" s="3">
        <f>+SUMPRODUCT(R71:R$72,Q71:Q$72)/Q70</f>
        <v>97.072439718911482</v>
      </c>
      <c r="T71" s="3">
        <f t="shared" si="29"/>
        <v>-2.9275602810885175</v>
      </c>
    </row>
    <row r="72" spans="1:20" x14ac:dyDescent="0.25">
      <c r="A72">
        <v>20</v>
      </c>
      <c r="B72" s="1">
        <f t="shared" si="21"/>
        <v>2.9999999999999992E-2</v>
      </c>
      <c r="C72">
        <f t="shared" si="22"/>
        <v>0.61032444631797489</v>
      </c>
      <c r="D72" s="3">
        <f>$D$48*$D$49+$D$49</f>
        <v>102.45681544074139</v>
      </c>
      <c r="E72" s="4">
        <f>+SUMPRODUCT(D72:D$72,C72:C$72)/C71</f>
        <v>99.472636350234367</v>
      </c>
      <c r="F72" s="4">
        <f t="shared" si="23"/>
        <v>-0.52736364976563266</v>
      </c>
      <c r="H72">
        <v>20</v>
      </c>
      <c r="I72" s="1">
        <f t="shared" si="24"/>
        <v>3.9999999999999987E-2</v>
      </c>
      <c r="J72">
        <f t="shared" si="25"/>
        <v>0.55386806975260916</v>
      </c>
      <c r="K72" s="3">
        <f>$K$48*$K$49+$K$49</f>
        <v>102.89681029769743</v>
      </c>
      <c r="L72" s="4">
        <f>+SUMPRODUCT(K72:K$72,J72:J$72)/J71</f>
        <v>98.939240670862901</v>
      </c>
      <c r="M72" s="4">
        <f t="shared" si="26"/>
        <v>-1.0607593291370989</v>
      </c>
      <c r="O72">
        <v>20</v>
      </c>
      <c r="P72" s="1">
        <f t="shared" si="27"/>
        <v>0.04</v>
      </c>
      <c r="Q72">
        <f t="shared" si="28"/>
        <v>0.61075267321114302</v>
      </c>
      <c r="R72" s="3">
        <f>$R$48*$R$49+$R$49</f>
        <v>102.36968021362974</v>
      </c>
      <c r="S72" s="4">
        <f>+SUMPRODUCT(R72:R$72,Q72:Q$72)/Q71</f>
        <v>98.432384820797822</v>
      </c>
      <c r="T72" s="4">
        <f t="shared" si="29"/>
        <v>-1.5676151792021784</v>
      </c>
    </row>
    <row r="73" spans="1:20" x14ac:dyDescent="0.25">
      <c r="E73" s="10" t="s">
        <v>4</v>
      </c>
      <c r="F73" s="11">
        <f>+AVERAGE(F54:F72)</f>
        <v>-1.7934482198760318</v>
      </c>
      <c r="L73" s="10" t="s">
        <v>4</v>
      </c>
      <c r="M73" s="11">
        <f>+AVERAGE(M54:M72)</f>
        <v>-3.5357027606841345</v>
      </c>
      <c r="S73" s="10" t="s">
        <v>4</v>
      </c>
      <c r="T73" s="11">
        <f>+AVERAGE(T54:T72)</f>
        <v>-5.2711056787159771</v>
      </c>
    </row>
    <row r="75" spans="1:20" x14ac:dyDescent="0.25">
      <c r="A75" s="5" t="s">
        <v>25</v>
      </c>
      <c r="H75" s="5" t="s">
        <v>26</v>
      </c>
      <c r="O75" s="5" t="s">
        <v>27</v>
      </c>
    </row>
    <row r="77" spans="1:20" x14ac:dyDescent="0.25">
      <c r="C77" t="s">
        <v>1</v>
      </c>
      <c r="D77" s="2">
        <f>(1-C106)/SUM(C82:C106)</f>
        <v>2.4468543160918833E-2</v>
      </c>
      <c r="J77" t="s">
        <v>1</v>
      </c>
      <c r="K77" s="2">
        <f>(1-J106)/SUM(J82:J106)</f>
        <v>2.8735064328939082E-2</v>
      </c>
      <c r="Q77" t="s">
        <v>1</v>
      </c>
      <c r="R77" s="2">
        <f>(1-Q106)/SUM(Q82:Q106)</f>
        <v>2.3408029129638273E-2</v>
      </c>
    </row>
    <row r="78" spans="1:20" x14ac:dyDescent="0.25">
      <c r="C78" t="s">
        <v>2</v>
      </c>
      <c r="D78">
        <v>100</v>
      </c>
      <c r="J78" t="s">
        <v>2</v>
      </c>
      <c r="K78">
        <v>100</v>
      </c>
      <c r="Q78" t="s">
        <v>2</v>
      </c>
      <c r="R78">
        <v>100</v>
      </c>
    </row>
    <row r="79" spans="1:20" x14ac:dyDescent="0.25">
      <c r="F79" s="9" t="s">
        <v>7</v>
      </c>
      <c r="M79" s="9" t="s">
        <v>7</v>
      </c>
      <c r="T79" s="9" t="s">
        <v>7</v>
      </c>
    </row>
    <row r="80" spans="1:20" x14ac:dyDescent="0.25">
      <c r="A80" s="8"/>
      <c r="B80" s="8" t="s">
        <v>11</v>
      </c>
      <c r="C80" s="8" t="s">
        <v>0</v>
      </c>
      <c r="D80" s="8" t="s">
        <v>5</v>
      </c>
      <c r="E80" s="8" t="s">
        <v>9</v>
      </c>
      <c r="F80" s="9" t="s">
        <v>8</v>
      </c>
      <c r="H80" s="8"/>
      <c r="I80" s="8" t="s">
        <v>11</v>
      </c>
      <c r="J80" s="8" t="s">
        <v>0</v>
      </c>
      <c r="K80" s="8" t="s">
        <v>5</v>
      </c>
      <c r="L80" s="8" t="s">
        <v>9</v>
      </c>
      <c r="M80" s="9" t="s">
        <v>8</v>
      </c>
      <c r="O80" s="8"/>
      <c r="P80" s="8" t="s">
        <v>11</v>
      </c>
      <c r="Q80" s="8" t="s">
        <v>0</v>
      </c>
      <c r="R80" s="8" t="s">
        <v>5</v>
      </c>
      <c r="S80" s="8" t="s">
        <v>9</v>
      </c>
      <c r="T80" s="9" t="s">
        <v>8</v>
      </c>
    </row>
    <row r="81" spans="1:20" x14ac:dyDescent="0.25">
      <c r="A81" s="8" t="s">
        <v>13</v>
      </c>
      <c r="B81" s="8" t="s">
        <v>12</v>
      </c>
      <c r="C81" s="8">
        <v>1</v>
      </c>
      <c r="D81" s="8" t="s">
        <v>6</v>
      </c>
      <c r="E81" s="8" t="s">
        <v>10</v>
      </c>
      <c r="F81" s="9" t="s">
        <v>3</v>
      </c>
      <c r="H81" s="8" t="s">
        <v>13</v>
      </c>
      <c r="I81" s="8" t="s">
        <v>12</v>
      </c>
      <c r="J81" s="8">
        <v>1</v>
      </c>
      <c r="K81" s="8" t="s">
        <v>6</v>
      </c>
      <c r="L81" s="8" t="s">
        <v>10</v>
      </c>
      <c r="M81" s="9" t="s">
        <v>3</v>
      </c>
      <c r="O81" s="8" t="s">
        <v>13</v>
      </c>
      <c r="P81" s="8" t="s">
        <v>12</v>
      </c>
      <c r="Q81" s="8">
        <v>1</v>
      </c>
      <c r="R81" s="8" t="s">
        <v>6</v>
      </c>
      <c r="S81" s="8" t="s">
        <v>10</v>
      </c>
      <c r="T81" s="9" t="s">
        <v>3</v>
      </c>
    </row>
    <row r="82" spans="1:20" x14ac:dyDescent="0.25">
      <c r="A82">
        <v>1</v>
      </c>
      <c r="B82" s="1">
        <v>0.02</v>
      </c>
      <c r="C82">
        <f>1/(1+B82)</f>
        <v>0.98039215686274506</v>
      </c>
      <c r="D82" s="3">
        <f>D$77*D$78</f>
        <v>2.4468543160918834</v>
      </c>
      <c r="E82" s="3">
        <f>+SUMPRODUCT(D82:D$106,C82:C$106)/C81</f>
        <v>100.00000000000001</v>
      </c>
      <c r="H82">
        <v>1</v>
      </c>
      <c r="I82" s="1">
        <v>0.02</v>
      </c>
      <c r="J82">
        <f>1/(1+I82)</f>
        <v>0.98039215686274506</v>
      </c>
      <c r="K82" s="3">
        <f>K$77*K$78</f>
        <v>2.8735064328939082</v>
      </c>
      <c r="L82" s="3">
        <f>+SUMPRODUCT(K82:K$106,J82:J$106)/J81</f>
        <v>100</v>
      </c>
      <c r="O82">
        <v>1</v>
      </c>
      <c r="P82" s="1">
        <v>0.01</v>
      </c>
      <c r="Q82">
        <f>1/(1+P82)</f>
        <v>0.99009900990099009</v>
      </c>
      <c r="R82" s="3">
        <f>R$77*R$78</f>
        <v>2.3408029129638273</v>
      </c>
      <c r="S82" s="3">
        <f>+SUMPRODUCT(R82:R$106,Q82:Q$106)/Q81</f>
        <v>100</v>
      </c>
    </row>
    <row r="83" spans="1:20" x14ac:dyDescent="0.25">
      <c r="A83">
        <v>2</v>
      </c>
      <c r="B83" s="1">
        <f>B82+1%/24</f>
        <v>2.0416666666666666E-2</v>
      </c>
      <c r="C83">
        <f>C82/(1+B83)</f>
        <v>0.96077630725626295</v>
      </c>
      <c r="D83" s="3">
        <f t="shared" ref="D83:D105" si="30">D$77*D$78</f>
        <v>2.4468543160918834</v>
      </c>
      <c r="E83" s="3">
        <f>+SUMPRODUCT(D83:D$106,C83:C$106)/C82</f>
        <v>99.553145683908127</v>
      </c>
      <c r="F83" s="3">
        <f>+E83-$E$53</f>
        <v>-0.44685431609187276</v>
      </c>
      <c r="H83">
        <v>2</v>
      </c>
      <c r="I83" s="1">
        <f>I82+2%/24</f>
        <v>2.0833333333333332E-2</v>
      </c>
      <c r="J83">
        <f>J82/(1+I83)</f>
        <v>0.96038415366146457</v>
      </c>
      <c r="K83" s="3">
        <f t="shared" ref="K83:K105" si="31">K$77*K$78</f>
        <v>2.8735064328939082</v>
      </c>
      <c r="L83" s="3">
        <f>+SUMPRODUCT(K83:K$106,J83:J$106)/J82</f>
        <v>99.126493567106081</v>
      </c>
      <c r="M83" s="3">
        <f>+L83-$E$53</f>
        <v>-0.87350643289391883</v>
      </c>
      <c r="O83">
        <v>2</v>
      </c>
      <c r="P83" s="1">
        <f>P82+3%/24</f>
        <v>1.125E-2</v>
      </c>
      <c r="Q83">
        <f>Q82/(1+P83)</f>
        <v>0.97908431139776519</v>
      </c>
      <c r="R83" s="3">
        <f t="shared" ref="R83:R105" si="32">R$77*R$78</f>
        <v>2.3408029129638273</v>
      </c>
      <c r="S83" s="3">
        <f>+SUMPRODUCT(R83:R$106,Q83:Q$106)/Q82</f>
        <v>98.659197087036162</v>
      </c>
      <c r="T83" s="3">
        <f>+S83-$E$53</f>
        <v>-1.3408029129638379</v>
      </c>
    </row>
    <row r="84" spans="1:20" x14ac:dyDescent="0.25">
      <c r="A84">
        <v>3</v>
      </c>
      <c r="B84" s="1">
        <f t="shared" ref="B84:B106" si="33">B83+1%/24</f>
        <v>2.0833333333333332E-2</v>
      </c>
      <c r="C84">
        <f t="shared" ref="C84:C106" si="34">C83/(1+B84)</f>
        <v>0.94116862751633934</v>
      </c>
      <c r="D84" s="3">
        <f t="shared" si="30"/>
        <v>2.4468543160918834</v>
      </c>
      <c r="E84" s="3">
        <f>+SUMPRODUCT(D84:D$106,C84:C$106)/C83</f>
        <v>99.138834758862714</v>
      </c>
      <c r="F84" s="3">
        <f t="shared" ref="F84:F106" si="35">+E84-$E$53</f>
        <v>-0.86116524113728588</v>
      </c>
      <c r="H84">
        <v>3</v>
      </c>
      <c r="I84" s="1">
        <f t="shared" ref="I84:I106" si="36">I83+2%/24</f>
        <v>2.1666666666666664E-2</v>
      </c>
      <c r="J84">
        <f>J83/(1+I84)</f>
        <v>0.94001711614498973</v>
      </c>
      <c r="K84" s="3">
        <f t="shared" si="31"/>
        <v>2.8735064328939082</v>
      </c>
      <c r="L84" s="3">
        <f>+SUMPRODUCT(K84:K$106,J84:J$106)/J83</f>
        <v>98.31812241686022</v>
      </c>
      <c r="M84" s="3">
        <f t="shared" ref="M84:M106" si="37">+L84-$E$53</f>
        <v>-1.6818775831397801</v>
      </c>
      <c r="O84">
        <v>3</v>
      </c>
      <c r="P84" s="1">
        <f t="shared" ref="P84:P106" si="38">P83+3%/24</f>
        <v>1.2499999999999999E-2</v>
      </c>
      <c r="Q84">
        <f>Q83/(1+P84)</f>
        <v>0.96699685076322495</v>
      </c>
      <c r="R84" s="3">
        <f t="shared" si="32"/>
        <v>2.3408029129638273</v>
      </c>
      <c r="S84" s="3">
        <f>+SUMPRODUCT(R84:R$106,Q84:Q$106)/Q83</f>
        <v>97.428310141301509</v>
      </c>
      <c r="T84" s="3">
        <f t="shared" ref="T84:T106" si="39">+S84-$E$53</f>
        <v>-2.5716898586984911</v>
      </c>
    </row>
    <row r="85" spans="1:20" x14ac:dyDescent="0.25">
      <c r="A85">
        <v>4</v>
      </c>
      <c r="B85" s="1">
        <f t="shared" si="33"/>
        <v>2.1249999999999998E-2</v>
      </c>
      <c r="C85">
        <f t="shared" si="34"/>
        <v>0.92158494738442043</v>
      </c>
      <c r="D85" s="3">
        <f t="shared" si="30"/>
        <v>2.4468543160918834</v>
      </c>
      <c r="E85" s="3">
        <f>+SUMPRODUCT(D85:D$106,C85:C$106)/C84</f>
        <v>98.757372833580462</v>
      </c>
      <c r="F85" s="3">
        <f t="shared" si="35"/>
        <v>-1.2426271664195383</v>
      </c>
      <c r="H85">
        <v>4</v>
      </c>
      <c r="I85" s="1">
        <f t="shared" si="36"/>
        <v>2.2499999999999996E-2</v>
      </c>
      <c r="J85">
        <f t="shared" ref="J85:J106" si="40">J84/(1+I85)</f>
        <v>0.91933214292908538</v>
      </c>
      <c r="K85" s="3">
        <f t="shared" si="31"/>
        <v>2.8735064328939082</v>
      </c>
      <c r="L85" s="3">
        <f>+SUMPRODUCT(K85:K$106,J85:J$106)/J84</f>
        <v>97.574841969664959</v>
      </c>
      <c r="M85" s="3">
        <f t="shared" si="37"/>
        <v>-2.4251580303350408</v>
      </c>
      <c r="O85">
        <v>4</v>
      </c>
      <c r="P85" s="1">
        <f t="shared" si="38"/>
        <v>1.3749999999999998E-2</v>
      </c>
      <c r="Q85">
        <f t="shared" ref="Q85:Q106" si="41">Q84/(1+P85)</f>
        <v>0.9538809871893712</v>
      </c>
      <c r="R85" s="3">
        <f t="shared" si="32"/>
        <v>2.3408029129638273</v>
      </c>
      <c r="S85" s="3">
        <f>+SUMPRODUCT(R85:R$106,Q85:Q$106)/Q84</f>
        <v>96.305361105103941</v>
      </c>
      <c r="T85" s="3">
        <f t="shared" si="39"/>
        <v>-3.6946388948960589</v>
      </c>
    </row>
    <row r="86" spans="1:20" x14ac:dyDescent="0.25">
      <c r="A86">
        <v>5</v>
      </c>
      <c r="B86" s="1">
        <f t="shared" si="33"/>
        <v>2.1666666666666664E-2</v>
      </c>
      <c r="C86">
        <f t="shared" si="34"/>
        <v>0.90204073153450604</v>
      </c>
      <c r="D86" s="3">
        <f t="shared" si="30"/>
        <v>2.4468543160918834</v>
      </c>
      <c r="E86" s="3">
        <f>+SUMPRODUCT(D86:D$106,C86:C$106)/C85</f>
        <v>98.409112690202164</v>
      </c>
      <c r="F86" s="3">
        <f t="shared" si="35"/>
        <v>-1.5908873097978358</v>
      </c>
      <c r="H86">
        <v>5</v>
      </c>
      <c r="I86" s="1">
        <f t="shared" si="36"/>
        <v>2.3333333333333327E-2</v>
      </c>
      <c r="J86">
        <f t="shared" si="40"/>
        <v>0.89837017224340587</v>
      </c>
      <c r="K86" s="3">
        <f t="shared" si="31"/>
        <v>2.8735064328939082</v>
      </c>
      <c r="L86" s="3">
        <f>+SUMPRODUCT(K86:K$106,J86:J$106)/J85</f>
        <v>96.896769481088498</v>
      </c>
      <c r="M86" s="3">
        <f t="shared" si="37"/>
        <v>-3.1032305189115021</v>
      </c>
      <c r="O86">
        <v>5</v>
      </c>
      <c r="P86" s="1">
        <f t="shared" si="38"/>
        <v>1.4999999999999998E-2</v>
      </c>
      <c r="Q86">
        <f t="shared" si="41"/>
        <v>0.93978422383189286</v>
      </c>
      <c r="R86" s="3">
        <f t="shared" si="32"/>
        <v>2.3408029129638273</v>
      </c>
      <c r="S86" s="3">
        <f>+SUMPRODUCT(R86:R$106,Q86:Q$106)/Q85</f>
        <v>95.288756907335269</v>
      </c>
      <c r="T86" s="3">
        <f t="shared" si="39"/>
        <v>-4.7112430926647306</v>
      </c>
    </row>
    <row r="87" spans="1:20" x14ac:dyDescent="0.25">
      <c r="A87">
        <v>6</v>
      </c>
      <c r="B87" s="1">
        <f t="shared" si="33"/>
        <v>2.208333333333333E-2</v>
      </c>
      <c r="C87">
        <f t="shared" si="34"/>
        <v>0.88255106224329993</v>
      </c>
      <c r="D87" s="3">
        <f t="shared" si="30"/>
        <v>2.4468543160918834</v>
      </c>
      <c r="E87" s="3">
        <f>+SUMPRODUCT(D87:D$106,C87:C$106)/C86</f>
        <v>98.094455815731322</v>
      </c>
      <c r="F87" s="3">
        <f t="shared" si="35"/>
        <v>-1.9055441842686776</v>
      </c>
      <c r="H87">
        <v>6</v>
      </c>
      <c r="I87" s="1">
        <f t="shared" si="36"/>
        <v>2.4166666666666659E-2</v>
      </c>
      <c r="J87">
        <f t="shared" si="40"/>
        <v>0.87717185247525387</v>
      </c>
      <c r="K87" s="3">
        <f t="shared" si="31"/>
        <v>2.8735064328939082</v>
      </c>
      <c r="L87" s="3">
        <f>+SUMPRODUCT(K87:K$106,J87:J$106)/J86</f>
        <v>96.284187669420007</v>
      </c>
      <c r="M87" s="3">
        <f t="shared" si="37"/>
        <v>-3.7158123305799933</v>
      </c>
      <c r="O87">
        <v>6</v>
      </c>
      <c r="P87" s="1">
        <f t="shared" si="38"/>
        <v>1.6249999999999997E-2</v>
      </c>
      <c r="Q87">
        <f t="shared" si="41"/>
        <v>0.92475692381982066</v>
      </c>
      <c r="R87" s="3">
        <f t="shared" si="32"/>
        <v>2.3408029129638273</v>
      </c>
      <c r="S87" s="3">
        <f>+SUMPRODUCT(R87:R$106,Q87:Q$106)/Q86</f>
        <v>94.377285347981484</v>
      </c>
      <c r="T87" s="3">
        <f t="shared" si="39"/>
        <v>-5.6227146520185158</v>
      </c>
    </row>
    <row r="88" spans="1:20" x14ac:dyDescent="0.25">
      <c r="A88">
        <v>7</v>
      </c>
      <c r="B88" s="1">
        <f t="shared" si="33"/>
        <v>2.2499999999999996E-2</v>
      </c>
      <c r="C88">
        <f t="shared" si="34"/>
        <v>0.86313062322083123</v>
      </c>
      <c r="D88" s="3">
        <f t="shared" si="30"/>
        <v>2.4468543160918834</v>
      </c>
      <c r="E88" s="3">
        <f>+SUMPRODUCT(D88:D$106,C88:C$106)/C87</f>
        <v>97.813854065570169</v>
      </c>
      <c r="F88" s="3">
        <f t="shared" si="35"/>
        <v>-2.1861459344298311</v>
      </c>
      <c r="H88">
        <v>7</v>
      </c>
      <c r="I88" s="1">
        <f t="shared" si="36"/>
        <v>2.4999999999999991E-2</v>
      </c>
      <c r="J88">
        <f t="shared" si="40"/>
        <v>0.85577741704902821</v>
      </c>
      <c r="K88" s="3">
        <f t="shared" si="31"/>
        <v>2.8735064328939082</v>
      </c>
      <c r="L88" s="3">
        <f>+SUMPRODUCT(K88:K$106,J88:J$106)/J87</f>
        <v>95.737549105203769</v>
      </c>
      <c r="M88" s="3">
        <f t="shared" si="37"/>
        <v>-4.2624508947962312</v>
      </c>
      <c r="O88">
        <v>7</v>
      </c>
      <c r="P88" s="1">
        <f t="shared" si="38"/>
        <v>1.7499999999999998E-2</v>
      </c>
      <c r="Q88">
        <f t="shared" si="41"/>
        <v>0.9088520135821333</v>
      </c>
      <c r="R88" s="3">
        <f t="shared" si="32"/>
        <v>2.3408029129638273</v>
      </c>
      <c r="S88" s="3">
        <f>+SUMPRODUCT(R88:R$106,Q88:Q$106)/Q87</f>
        <v>93.570113321922349</v>
      </c>
      <c r="T88" s="3">
        <f t="shared" si="39"/>
        <v>-6.4298866780776507</v>
      </c>
    </row>
    <row r="89" spans="1:20" x14ac:dyDescent="0.25">
      <c r="A89">
        <v>8</v>
      </c>
      <c r="B89" s="1">
        <f t="shared" si="33"/>
        <v>2.2916666666666662E-2</v>
      </c>
      <c r="C89">
        <f t="shared" si="34"/>
        <v>0.84379368461506921</v>
      </c>
      <c r="D89" s="3">
        <f t="shared" si="30"/>
        <v>2.4468543160918834</v>
      </c>
      <c r="E89" s="3">
        <f>+SUMPRODUCT(D89:D$106,C89:C$106)/C88</f>
        <v>97.567811465953596</v>
      </c>
      <c r="F89" s="3">
        <f t="shared" si="35"/>
        <v>-2.4321885340464036</v>
      </c>
      <c r="H89">
        <v>8</v>
      </c>
      <c r="I89" s="1">
        <f t="shared" si="36"/>
        <v>2.5833333333333323E-2</v>
      </c>
      <c r="J89">
        <f t="shared" si="40"/>
        <v>0.83422656414202589</v>
      </c>
      <c r="K89" s="3">
        <f t="shared" si="31"/>
        <v>2.8735064328939082</v>
      </c>
      <c r="L89" s="3">
        <f>+SUMPRODUCT(K89:K$106,J89:J$106)/J88</f>
        <v>95.257481399939934</v>
      </c>
      <c r="M89" s="3">
        <f t="shared" si="37"/>
        <v>-4.7425186000600661</v>
      </c>
      <c r="O89">
        <v>8</v>
      </c>
      <c r="P89" s="1">
        <f t="shared" si="38"/>
        <v>1.8749999999999999E-2</v>
      </c>
      <c r="Q89">
        <f t="shared" si="41"/>
        <v>0.89212467590884248</v>
      </c>
      <c r="R89" s="3">
        <f t="shared" si="32"/>
        <v>2.3408029129638273</v>
      </c>
      <c r="S89" s="3">
        <f>+SUMPRODUCT(R89:R$106,Q89:Q$106)/Q88</f>
        <v>92.866787392092164</v>
      </c>
      <c r="T89" s="3">
        <f t="shared" si="39"/>
        <v>-7.1332126079078364</v>
      </c>
    </row>
    <row r="90" spans="1:20" x14ac:dyDescent="0.25">
      <c r="A90">
        <v>9</v>
      </c>
      <c r="B90" s="1">
        <f t="shared" si="33"/>
        <v>2.3333333333333327E-2</v>
      </c>
      <c r="C90">
        <f t="shared" si="34"/>
        <v>0.8245540892003933</v>
      </c>
      <c r="D90" s="3">
        <f t="shared" si="30"/>
        <v>2.4468543160918834</v>
      </c>
      <c r="E90" s="3">
        <f>+SUMPRODUCT(D90:D$106,C90:C$106)/C89</f>
        <v>97.356886162623155</v>
      </c>
      <c r="F90" s="3">
        <f t="shared" si="35"/>
        <v>-2.6431138373768448</v>
      </c>
      <c r="H90">
        <v>9</v>
      </c>
      <c r="I90" s="1">
        <f t="shared" si="36"/>
        <v>2.6666666666666655E-2</v>
      </c>
      <c r="J90">
        <f t="shared" si="40"/>
        <v>0.81255834169677854</v>
      </c>
      <c r="K90" s="3">
        <f t="shared" si="31"/>
        <v>2.8735064328939082</v>
      </c>
      <c r="L90" s="3">
        <f>+SUMPRODUCT(K90:K$106,J90:J$106)/J89</f>
        <v>94.844793236544476</v>
      </c>
      <c r="M90" s="3">
        <f t="shared" si="37"/>
        <v>-5.1552067634555243</v>
      </c>
      <c r="O90">
        <v>9</v>
      </c>
      <c r="P90" s="1">
        <f t="shared" si="38"/>
        <v>0.02</v>
      </c>
      <c r="Q90">
        <f t="shared" si="41"/>
        <v>0.87463203520474753</v>
      </c>
      <c r="R90" s="3">
        <f t="shared" si="32"/>
        <v>2.3408029129638273</v>
      </c>
      <c r="S90" s="3">
        <f>+SUMPRODUCT(R90:R$106,Q90:Q$106)/Q89</f>
        <v>92.267236742730077</v>
      </c>
      <c r="T90" s="3">
        <f t="shared" si="39"/>
        <v>-7.732763257269923</v>
      </c>
    </row>
    <row r="91" spans="1:20" x14ac:dyDescent="0.25">
      <c r="A91">
        <v>10</v>
      </c>
      <c r="B91" s="1">
        <f t="shared" si="33"/>
        <v>2.3749999999999993E-2</v>
      </c>
      <c r="C91">
        <f t="shared" si="34"/>
        <v>0.80542523975618396</v>
      </c>
      <c r="D91" s="3">
        <f t="shared" si="30"/>
        <v>2.4468543160918834</v>
      </c>
      <c r="E91" s="3">
        <f>+SUMPRODUCT(D91:D$106,C91:C$106)/C90</f>
        <v>97.181692523659152</v>
      </c>
      <c r="F91" s="3">
        <f t="shared" si="35"/>
        <v>-2.8183074763408484</v>
      </c>
      <c r="H91">
        <v>10</v>
      </c>
      <c r="I91" s="1">
        <f t="shared" si="36"/>
        <v>2.7499999999999986E-2</v>
      </c>
      <c r="J91">
        <f t="shared" si="40"/>
        <v>0.79081103814771625</v>
      </c>
      <c r="K91" s="3">
        <f t="shared" si="31"/>
        <v>2.8735064328939082</v>
      </c>
      <c r="L91" s="3">
        <f>+SUMPRODUCT(K91:K$106,J91:J$106)/J90</f>
        <v>94.500481289958415</v>
      </c>
      <c r="M91" s="3">
        <f t="shared" si="37"/>
        <v>-5.4995187100415848</v>
      </c>
      <c r="O91">
        <v>10</v>
      </c>
      <c r="P91" s="1">
        <f t="shared" si="38"/>
        <v>2.1250000000000002E-2</v>
      </c>
      <c r="Q91">
        <f t="shared" si="41"/>
        <v>0.85643283740978948</v>
      </c>
      <c r="R91" s="3">
        <f t="shared" si="32"/>
        <v>2.3408029129638273</v>
      </c>
      <c r="S91" s="3">
        <f>+SUMPRODUCT(R91:R$106,Q91:Q$106)/Q90</f>
        <v>91.771778564620845</v>
      </c>
      <c r="T91" s="3">
        <f t="shared" si="39"/>
        <v>-8.2282214353791545</v>
      </c>
    </row>
    <row r="92" spans="1:20" x14ac:dyDescent="0.25">
      <c r="A92">
        <v>11</v>
      </c>
      <c r="B92" s="1">
        <f t="shared" si="33"/>
        <v>2.4166666666666659E-2</v>
      </c>
      <c r="C92">
        <f t="shared" si="34"/>
        <v>0.78642008763825932</v>
      </c>
      <c r="D92" s="3">
        <f t="shared" si="30"/>
        <v>2.4468543160918834</v>
      </c>
      <c r="E92" s="3">
        <f>+SUMPRODUCT(D92:D$106,C92:C$106)/C91</f>
        <v>97.042903405004168</v>
      </c>
      <c r="F92" s="3">
        <f t="shared" si="35"/>
        <v>-2.9570965949958321</v>
      </c>
      <c r="H92">
        <v>11</v>
      </c>
      <c r="I92" s="1">
        <f t="shared" si="36"/>
        <v>2.8333333333333318E-2</v>
      </c>
      <c r="J92">
        <f t="shared" si="40"/>
        <v>0.76902207923602872</v>
      </c>
      <c r="K92" s="3">
        <f t="shared" si="31"/>
        <v>2.8735064328939082</v>
      </c>
      <c r="L92" s="3">
        <f>+SUMPRODUCT(K92:K$106,J92:J$106)/J91</f>
        <v>94.22573809253835</v>
      </c>
      <c r="M92" s="3">
        <f t="shared" si="37"/>
        <v>-5.7742619074616499</v>
      </c>
      <c r="O92">
        <v>11</v>
      </c>
      <c r="P92" s="1">
        <f t="shared" si="38"/>
        <v>2.2500000000000003E-2</v>
      </c>
      <c r="Q92">
        <f t="shared" si="41"/>
        <v>0.83758712705113891</v>
      </c>
      <c r="R92" s="3">
        <f t="shared" si="32"/>
        <v>2.3408029129638273</v>
      </c>
      <c r="S92" s="3">
        <f>+SUMPRODUCT(R92:R$106,Q92:Q$106)/Q91</f>
        <v>91.381125946155208</v>
      </c>
      <c r="T92" s="3">
        <f t="shared" si="39"/>
        <v>-8.6188740538447917</v>
      </c>
    </row>
    <row r="93" spans="1:20" x14ac:dyDescent="0.25">
      <c r="A93">
        <v>12</v>
      </c>
      <c r="B93" s="1">
        <f t="shared" si="33"/>
        <v>2.4583333333333325E-2</v>
      </c>
      <c r="C93">
        <f t="shared" si="34"/>
        <v>0.76755112254242464</v>
      </c>
      <c r="D93" s="3">
        <f t="shared" si="30"/>
        <v>2.4468543160918834</v>
      </c>
      <c r="E93" s="3">
        <f>+SUMPRODUCT(D93:D$106,C93:C$106)/C92</f>
        <v>96.941252587866572</v>
      </c>
      <c r="F93" s="3">
        <f t="shared" si="35"/>
        <v>-3.0587474121334282</v>
      </c>
      <c r="H93">
        <v>12</v>
      </c>
      <c r="I93" s="1">
        <f t="shared" si="36"/>
        <v>2.916666666666665E-2</v>
      </c>
      <c r="J93">
        <f t="shared" si="40"/>
        <v>0.74722793124148545</v>
      </c>
      <c r="K93" s="3">
        <f t="shared" si="31"/>
        <v>2.8735064328939082</v>
      </c>
      <c r="L93" s="3">
        <f>+SUMPRODUCT(K93:K$106,J93:J$106)/J92</f>
        <v>94.021960905599713</v>
      </c>
      <c r="M93" s="3">
        <f t="shared" si="37"/>
        <v>-5.9780390944002875</v>
      </c>
      <c r="O93">
        <v>12</v>
      </c>
      <c r="P93" s="1">
        <f t="shared" si="38"/>
        <v>2.3750000000000004E-2</v>
      </c>
      <c r="Q93">
        <f t="shared" si="41"/>
        <v>0.81815592385947644</v>
      </c>
      <c r="R93" s="3">
        <f t="shared" si="32"/>
        <v>2.3408029129638273</v>
      </c>
      <c r="S93" s="3">
        <f>+SUMPRODUCT(R93:R$106,Q93:Q$106)/Q92</f>
        <v>91.096398366979884</v>
      </c>
      <c r="T93" s="3">
        <f t="shared" si="39"/>
        <v>-8.9036016330201164</v>
      </c>
    </row>
    <row r="94" spans="1:20" x14ac:dyDescent="0.25">
      <c r="A94">
        <v>13</v>
      </c>
      <c r="B94" s="1">
        <f t="shared" si="33"/>
        <v>2.4999999999999991E-2</v>
      </c>
      <c r="C94">
        <f t="shared" si="34"/>
        <v>0.74883036345602405</v>
      </c>
      <c r="D94" s="3">
        <f t="shared" si="30"/>
        <v>2.4468543160918834</v>
      </c>
      <c r="E94" s="3">
        <f>+SUMPRODUCT(D94:D$106,C94:C$106)/C93</f>
        <v>96.877537397893079</v>
      </c>
      <c r="F94" s="3">
        <f t="shared" si="35"/>
        <v>-3.1224626021069213</v>
      </c>
      <c r="H94">
        <v>13</v>
      </c>
      <c r="I94" s="1">
        <f t="shared" si="36"/>
        <v>2.9999999999999982E-2</v>
      </c>
      <c r="J94">
        <f t="shared" si="40"/>
        <v>0.72546401091406354</v>
      </c>
      <c r="K94" s="3">
        <f t="shared" si="31"/>
        <v>2.8735064328939082</v>
      </c>
      <c r="L94" s="3">
        <f>+SUMPRODUCT(K94:K$106,J94:J$106)/J93</f>
        <v>93.890761665785803</v>
      </c>
      <c r="M94" s="3">
        <f t="shared" si="37"/>
        <v>-6.1092383342141972</v>
      </c>
      <c r="O94">
        <v>13</v>
      </c>
      <c r="P94" s="1">
        <f t="shared" si="38"/>
        <v>2.5000000000000005E-2</v>
      </c>
      <c r="Q94">
        <f t="shared" si="41"/>
        <v>0.7982009013263186</v>
      </c>
      <c r="R94" s="3">
        <f t="shared" si="32"/>
        <v>2.3408029129638273</v>
      </c>
      <c r="S94" s="3">
        <f>+SUMPRODUCT(R94:R$106,Q94:Q$106)/Q93</f>
        <v>90.919134915231808</v>
      </c>
      <c r="T94" s="3">
        <f t="shared" si="39"/>
        <v>-9.0808650847681918</v>
      </c>
    </row>
    <row r="95" spans="1:20" x14ac:dyDescent="0.25">
      <c r="A95">
        <v>14</v>
      </c>
      <c r="B95" s="1">
        <f t="shared" si="33"/>
        <v>2.5416666666666657E-2</v>
      </c>
      <c r="C95">
        <f t="shared" si="34"/>
        <v>0.7302693507901088</v>
      </c>
      <c r="D95" s="3">
        <f t="shared" si="30"/>
        <v>2.4468543160918834</v>
      </c>
      <c r="E95" s="3">
        <f>+SUMPRODUCT(D95:D$106,C95:C$106)/C94</f>
        <v>96.852621516748528</v>
      </c>
      <c r="F95" s="3">
        <f t="shared" si="35"/>
        <v>-3.1473784832514724</v>
      </c>
      <c r="H95">
        <v>14</v>
      </c>
      <c r="I95" s="1">
        <f t="shared" si="36"/>
        <v>3.0833333333333313E-2</v>
      </c>
      <c r="J95">
        <f t="shared" si="40"/>
        <v>0.70376460234185634</v>
      </c>
      <c r="K95" s="3">
        <f t="shared" si="31"/>
        <v>2.8735064328939082</v>
      </c>
      <c r="L95" s="3">
        <f>+SUMPRODUCT(K95:K$106,J95:J$106)/J94</f>
        <v>93.833978082865457</v>
      </c>
      <c r="M95" s="3">
        <f t="shared" si="37"/>
        <v>-6.1660219171345432</v>
      </c>
      <c r="O95">
        <v>14</v>
      </c>
      <c r="P95" s="1">
        <f t="shared" si="38"/>
        <v>2.6250000000000006E-2</v>
      </c>
      <c r="Q95">
        <f t="shared" si="41"/>
        <v>0.77778406950189383</v>
      </c>
      <c r="R95" s="3">
        <f t="shared" si="32"/>
        <v>2.3408029129638273</v>
      </c>
      <c r="S95" s="3">
        <f>+SUMPRODUCT(R95:R$106,Q95:Q$106)/Q94</f>
        <v>90.851310375148771</v>
      </c>
      <c r="T95" s="3">
        <f t="shared" si="39"/>
        <v>-9.1486896248512295</v>
      </c>
    </row>
    <row r="96" spans="1:20" x14ac:dyDescent="0.25">
      <c r="A96">
        <v>15</v>
      </c>
      <c r="B96" s="1">
        <f t="shared" si="33"/>
        <v>2.5833333333333323E-2</v>
      </c>
      <c r="C96">
        <f t="shared" si="34"/>
        <v>0.71187913968166572</v>
      </c>
      <c r="D96" s="3">
        <f t="shared" si="30"/>
        <v>2.4468543160918834</v>
      </c>
      <c r="E96" s="3">
        <f>+SUMPRODUCT(D96:D$106,C96:C$106)/C95</f>
        <v>96.867437997540662</v>
      </c>
      <c r="F96" s="3">
        <f t="shared" si="35"/>
        <v>-3.1325620024593377</v>
      </c>
      <c r="H96">
        <v>15</v>
      </c>
      <c r="I96" s="1">
        <f t="shared" si="36"/>
        <v>3.1666666666666649E-2</v>
      </c>
      <c r="J96">
        <f t="shared" si="40"/>
        <v>0.68216278094525651</v>
      </c>
      <c r="K96" s="3">
        <f t="shared" si="31"/>
        <v>2.8735064328939082</v>
      </c>
      <c r="L96" s="3">
        <f>+SUMPRODUCT(K96:K$106,J96:J$106)/J95</f>
        <v>93.85368597419324</v>
      </c>
      <c r="M96" s="3">
        <f t="shared" si="37"/>
        <v>-6.1463140258067597</v>
      </c>
      <c r="O96">
        <v>15</v>
      </c>
      <c r="P96" s="1">
        <f t="shared" si="38"/>
        <v>2.7500000000000007E-2</v>
      </c>
      <c r="Q96">
        <f t="shared" si="41"/>
        <v>0.75696746423541972</v>
      </c>
      <c r="R96" s="3">
        <f t="shared" si="32"/>
        <v>2.3408029129638273</v>
      </c>
      <c r="S96" s="3">
        <f>+SUMPRODUCT(R96:R$106,Q96:Q$106)/Q95</f>
        <v>90.89535435953259</v>
      </c>
      <c r="T96" s="3">
        <f t="shared" si="39"/>
        <v>-9.1046456404674103</v>
      </c>
    </row>
    <row r="97" spans="1:20" x14ac:dyDescent="0.25">
      <c r="A97">
        <v>16</v>
      </c>
      <c r="B97" s="1">
        <f t="shared" si="33"/>
        <v>2.6249999999999989E-2</v>
      </c>
      <c r="C97">
        <f t="shared" si="34"/>
        <v>0.69367029445229311</v>
      </c>
      <c r="D97" s="3">
        <f t="shared" si="30"/>
        <v>2.4468543160918834</v>
      </c>
      <c r="E97" s="3">
        <f>+SUMPRODUCT(D97:D$106,C97:C$106)/C96</f>
        <v>96.922992496385248</v>
      </c>
      <c r="F97" s="3">
        <f t="shared" si="35"/>
        <v>-3.0770075036147517</v>
      </c>
      <c r="H97">
        <v>16</v>
      </c>
      <c r="I97" s="1">
        <f t="shared" si="36"/>
        <v>3.249999999999998E-2</v>
      </c>
      <c r="J97">
        <f t="shared" si="40"/>
        <v>0.6606903447411685</v>
      </c>
      <c r="K97" s="3">
        <f t="shared" si="31"/>
        <v>2.8735064328939082</v>
      </c>
      <c r="L97" s="3">
        <f>+SUMPRODUCT(K97:K$106,J97:J$106)/J96</f>
        <v>93.952212930482105</v>
      </c>
      <c r="M97" s="3">
        <f t="shared" si="37"/>
        <v>-6.047787069517895</v>
      </c>
      <c r="O97">
        <v>16</v>
      </c>
      <c r="P97" s="1">
        <f t="shared" si="38"/>
        <v>2.8750000000000008E-2</v>
      </c>
      <c r="Q97">
        <f t="shared" si="41"/>
        <v>0.73581284494329979</v>
      </c>
      <c r="R97" s="3">
        <f t="shared" si="32"/>
        <v>2.3408029129638273</v>
      </c>
      <c r="S97" s="3">
        <f>+SUMPRODUCT(R97:R$106,Q97:Q$106)/Q96</f>
        <v>91.054173691455929</v>
      </c>
      <c r="T97" s="3">
        <f t="shared" si="39"/>
        <v>-8.9458263085440706</v>
      </c>
    </row>
    <row r="98" spans="1:20" x14ac:dyDescent="0.25">
      <c r="A98">
        <v>17</v>
      </c>
      <c r="B98" s="1">
        <f t="shared" si="33"/>
        <v>2.6666666666666655E-2</v>
      </c>
      <c r="C98">
        <f t="shared" si="34"/>
        <v>0.67565288420677905</v>
      </c>
      <c r="D98" s="3">
        <f t="shared" si="30"/>
        <v>2.4468543160918834</v>
      </c>
      <c r="E98" s="3">
        <f>+SUMPRODUCT(D98:D$106,C98:C$106)/C97</f>
        <v>97.020366733323456</v>
      </c>
      <c r="F98" s="3">
        <f t="shared" si="35"/>
        <v>-2.9796332666765437</v>
      </c>
      <c r="H98">
        <v>17</v>
      </c>
      <c r="I98" s="1">
        <f t="shared" si="36"/>
        <v>3.3333333333333312E-2</v>
      </c>
      <c r="J98">
        <f t="shared" si="40"/>
        <v>0.6393777529753244</v>
      </c>
      <c r="K98" s="3">
        <f t="shared" si="31"/>
        <v>2.8735064328939082</v>
      </c>
      <c r="L98" s="3">
        <f>+SUMPRODUCT(K98:K$106,J98:J$106)/J97</f>
        <v>94.132153417828874</v>
      </c>
      <c r="M98" s="3">
        <f t="shared" si="37"/>
        <v>-5.8678465821711256</v>
      </c>
      <c r="O98">
        <v>17</v>
      </c>
      <c r="P98" s="1">
        <f t="shared" si="38"/>
        <v>3.0000000000000009E-2</v>
      </c>
      <c r="Q98">
        <f t="shared" si="41"/>
        <v>0.71438140285757257</v>
      </c>
      <c r="R98" s="3">
        <f t="shared" si="32"/>
        <v>2.3408029129638273</v>
      </c>
      <c r="S98" s="3">
        <f>+SUMPRODUCT(R98:R$106,Q98:Q$106)/Q97</f>
        <v>91.331178272121463</v>
      </c>
      <c r="T98" s="3">
        <f t="shared" si="39"/>
        <v>-8.6688217278785373</v>
      </c>
    </row>
    <row r="99" spans="1:20" x14ac:dyDescent="0.25">
      <c r="A99">
        <v>18</v>
      </c>
      <c r="B99" s="1">
        <f t="shared" si="33"/>
        <v>2.708333333333332E-2</v>
      </c>
      <c r="C99">
        <f t="shared" si="34"/>
        <v>0.65783647955223923</v>
      </c>
      <c r="D99" s="3">
        <f t="shared" si="30"/>
        <v>2.4468543160918834</v>
      </c>
      <c r="E99" s="3">
        <f>+SUMPRODUCT(D99:D$106,C99:C$106)/C98</f>
        <v>97.160722196786864</v>
      </c>
      <c r="F99" s="3">
        <f t="shared" si="35"/>
        <v>-2.8392778032131361</v>
      </c>
      <c r="H99">
        <v>18</v>
      </c>
      <c r="I99" s="1">
        <f t="shared" si="36"/>
        <v>3.4166666666666644E-2</v>
      </c>
      <c r="J99">
        <f t="shared" si="40"/>
        <v>0.6182540721759785</v>
      </c>
      <c r="K99" s="3">
        <f t="shared" si="31"/>
        <v>2.8735064328939082</v>
      </c>
      <c r="L99" s="3">
        <f>+SUMPRODUCT(K99:K$106,J99:J$106)/J98</f>
        <v>94.396385432195927</v>
      </c>
      <c r="M99" s="3">
        <f t="shared" si="37"/>
        <v>-5.6036145678040725</v>
      </c>
      <c r="O99">
        <v>18</v>
      </c>
      <c r="P99" s="1">
        <f t="shared" si="38"/>
        <v>3.1250000000000007E-2</v>
      </c>
      <c r="Q99">
        <f t="shared" si="41"/>
        <v>0.69273348155885828</v>
      </c>
      <c r="R99" s="3">
        <f t="shared" si="32"/>
        <v>2.3408029129638273</v>
      </c>
      <c r="S99" s="3">
        <f>+SUMPRODUCT(R99:R$106,Q99:Q$106)/Q98</f>
        <v>91.73031070732128</v>
      </c>
      <c r="T99" s="3">
        <f t="shared" si="39"/>
        <v>-8.26968929267872</v>
      </c>
    </row>
    <row r="100" spans="1:20" x14ac:dyDescent="0.25">
      <c r="A100">
        <v>19</v>
      </c>
      <c r="B100" s="1">
        <f t="shared" si="33"/>
        <v>2.7499999999999986E-2</v>
      </c>
      <c r="C100">
        <f t="shared" si="34"/>
        <v>0.64023015041580456</v>
      </c>
      <c r="D100" s="3">
        <f t="shared" si="30"/>
        <v>2.4468543160918834</v>
      </c>
      <c r="E100" s="3">
        <f>+SUMPRODUCT(D100:D$106,C100:C$106)/C99</f>
        <v>97.345304106857967</v>
      </c>
      <c r="F100" s="3">
        <f t="shared" si="35"/>
        <v>-2.6546958931420335</v>
      </c>
      <c r="H100">
        <v>19</v>
      </c>
      <c r="I100" s="1">
        <f t="shared" si="36"/>
        <v>3.4999999999999976E-2</v>
      </c>
      <c r="J100">
        <f t="shared" si="40"/>
        <v>0.59734692963862657</v>
      </c>
      <c r="K100" s="3">
        <f t="shared" si="31"/>
        <v>2.8735064328939082</v>
      </c>
      <c r="L100" s="3">
        <f>+SUMPRODUCT(K100:K$106,J100:J$106)/J99</f>
        <v>94.748088834902035</v>
      </c>
      <c r="M100" s="3">
        <f t="shared" si="37"/>
        <v>-5.2519111650979653</v>
      </c>
      <c r="O100">
        <v>19</v>
      </c>
      <c r="P100" s="1">
        <f t="shared" si="38"/>
        <v>3.2500000000000008E-2</v>
      </c>
      <c r="Q100">
        <f t="shared" si="41"/>
        <v>0.67092831143715093</v>
      </c>
      <c r="R100" s="3">
        <f t="shared" si="32"/>
        <v>2.3408029129638273</v>
      </c>
      <c r="S100" s="3">
        <f>+SUMPRODUCT(R100:R$106,Q100:Q$106)/Q99</f>
        <v>92.256080003961245</v>
      </c>
      <c r="T100" s="3">
        <f t="shared" si="39"/>
        <v>-7.7439199960387555</v>
      </c>
    </row>
    <row r="101" spans="1:20" x14ac:dyDescent="0.25">
      <c r="A101">
        <v>20</v>
      </c>
      <c r="B101" s="1">
        <f t="shared" si="33"/>
        <v>2.7916666666666652E-2</v>
      </c>
      <c r="C101">
        <f t="shared" si="34"/>
        <v>0.622842464936332</v>
      </c>
      <c r="D101" s="3">
        <f t="shared" si="30"/>
        <v>2.4468543160918834</v>
      </c>
      <c r="E101" s="3">
        <f>+SUMPRODUCT(D101:D$106,C101:C$106)/C100</f>
        <v>97.575445653704676</v>
      </c>
      <c r="F101" s="3">
        <f t="shared" si="35"/>
        <v>-2.4245543462953236</v>
      </c>
      <c r="H101">
        <v>20</v>
      </c>
      <c r="I101" s="1">
        <f t="shared" si="36"/>
        <v>3.5833333333333307E-2</v>
      </c>
      <c r="J101">
        <f t="shared" si="40"/>
        <v>0.57668247430921304</v>
      </c>
      <c r="K101" s="3">
        <f t="shared" si="31"/>
        <v>2.8735064328939082</v>
      </c>
      <c r="L101" s="3">
        <f>+SUMPRODUCT(K101:K$106,J101:J$106)/J100</f>
        <v>95.190765511229699</v>
      </c>
      <c r="M101" s="3">
        <f t="shared" si="37"/>
        <v>-4.8092344887703007</v>
      </c>
      <c r="O101">
        <v>20</v>
      </c>
      <c r="P101" s="1">
        <f t="shared" si="38"/>
        <v>3.3750000000000009E-2</v>
      </c>
      <c r="Q101">
        <f t="shared" si="41"/>
        <v>0.6490237595522621</v>
      </c>
      <c r="R101" s="3">
        <f t="shared" si="32"/>
        <v>2.3408029129638273</v>
      </c>
      <c r="S101" s="3">
        <f>+SUMPRODUCT(R101:R$106,Q101:Q$106)/Q100</f>
        <v>92.913599691126151</v>
      </c>
      <c r="T101" s="3">
        <f t="shared" si="39"/>
        <v>-7.0864003088738485</v>
      </c>
    </row>
    <row r="102" spans="1:20" x14ac:dyDescent="0.25">
      <c r="A102">
        <v>21</v>
      </c>
      <c r="B102" s="1">
        <f t="shared" si="33"/>
        <v>2.8333333333333318E-2</v>
      </c>
      <c r="C102">
        <f t="shared" si="34"/>
        <v>0.60568148940324018</v>
      </c>
      <c r="D102" s="3">
        <f t="shared" si="30"/>
        <v>2.4468543160918834</v>
      </c>
      <c r="E102" s="3">
        <f>+SUMPRODUCT(D102:D$106,C102:C$106)/C101</f>
        <v>97.852572528778708</v>
      </c>
      <c r="F102" s="3">
        <f t="shared" si="35"/>
        <v>-2.1474274712212917</v>
      </c>
      <c r="H102">
        <v>21</v>
      </c>
      <c r="I102" s="1">
        <f t="shared" si="36"/>
        <v>3.6666666666666639E-2</v>
      </c>
      <c r="J102">
        <f t="shared" si="40"/>
        <v>0.55628534499281002</v>
      </c>
      <c r="K102" s="3">
        <f t="shared" si="31"/>
        <v>2.8735064328939082</v>
      </c>
      <c r="L102" s="3">
        <f>+SUMPRODUCT(K102:K$106,J102:J$106)/J101</f>
        <v>95.728261509154876</v>
      </c>
      <c r="M102" s="3">
        <f t="shared" si="37"/>
        <v>-4.2717384908451237</v>
      </c>
      <c r="O102">
        <v>21</v>
      </c>
      <c r="P102" s="1">
        <f t="shared" si="38"/>
        <v>3.500000000000001E-2</v>
      </c>
      <c r="Q102">
        <f t="shared" si="41"/>
        <v>0.62707609618576055</v>
      </c>
      <c r="R102" s="3">
        <f t="shared" si="32"/>
        <v>2.3408029129638273</v>
      </c>
      <c r="S102" s="3">
        <f>+SUMPRODUCT(R102:R$106,Q102:Q$106)/Q101</f>
        <v>93.70863076773783</v>
      </c>
      <c r="T102" s="3">
        <f t="shared" si="39"/>
        <v>-6.2913692322621699</v>
      </c>
    </row>
    <row r="103" spans="1:20" x14ac:dyDescent="0.25">
      <c r="A103">
        <v>22</v>
      </c>
      <c r="B103" s="1">
        <f t="shared" si="33"/>
        <v>2.8749999999999984E-2</v>
      </c>
      <c r="C103">
        <f t="shared" si="34"/>
        <v>0.58875478921335611</v>
      </c>
      <c r="D103" s="3">
        <f t="shared" si="30"/>
        <v>2.4468543160918834</v>
      </c>
      <c r="E103" s="3">
        <f>+SUMPRODUCT(D103:D$106,C103:C$106)/C102</f>
        <v>98.178207767668908</v>
      </c>
      <c r="F103" s="3">
        <f t="shared" si="35"/>
        <v>-1.8217922323310916</v>
      </c>
      <c r="H103">
        <v>22</v>
      </c>
      <c r="I103" s="1">
        <f t="shared" si="36"/>
        <v>3.7499999999999971E-2</v>
      </c>
      <c r="J103">
        <f t="shared" si="40"/>
        <v>0.53617864577620244</v>
      </c>
      <c r="K103" s="3">
        <f t="shared" si="31"/>
        <v>2.8735064328939082</v>
      </c>
      <c r="L103" s="3">
        <f>+SUMPRODUCT(K103:K$106,J103:J$106)/J102</f>
        <v>96.364791331596635</v>
      </c>
      <c r="M103" s="3">
        <f t="shared" si="37"/>
        <v>-3.6352086684033651</v>
      </c>
      <c r="O103">
        <v>22</v>
      </c>
      <c r="P103" s="1">
        <f t="shared" si="38"/>
        <v>3.6250000000000011E-2</v>
      </c>
      <c r="Q103">
        <f t="shared" si="41"/>
        <v>0.60513977919011863</v>
      </c>
      <c r="R103" s="3">
        <f t="shared" si="32"/>
        <v>2.3408029129638273</v>
      </c>
      <c r="S103" s="3">
        <f>+SUMPRODUCT(R103:R$106,Q103:Q$106)/Q102</f>
        <v>94.647629931644815</v>
      </c>
      <c r="T103" s="3">
        <f t="shared" si="39"/>
        <v>-5.3523700683551851</v>
      </c>
    </row>
    <row r="104" spans="1:20" x14ac:dyDescent="0.25">
      <c r="A104">
        <v>23</v>
      </c>
      <c r="B104" s="1">
        <f t="shared" si="33"/>
        <v>2.916666666666665E-2</v>
      </c>
      <c r="C104">
        <f t="shared" si="34"/>
        <v>0.57206943081459705</v>
      </c>
      <c r="D104" s="3">
        <f t="shared" si="30"/>
        <v>2.4468543160918834</v>
      </c>
      <c r="E104" s="3">
        <f>+SUMPRODUCT(D104:D$106,C104:C$106)/C103</f>
        <v>98.553976924897512</v>
      </c>
      <c r="F104" s="3">
        <f t="shared" si="35"/>
        <v>-1.4460230751024881</v>
      </c>
      <c r="H104">
        <v>23</v>
      </c>
      <c r="I104" s="1">
        <f t="shared" si="36"/>
        <v>3.8333333333333303E-2</v>
      </c>
      <c r="J104">
        <f t="shared" si="40"/>
        <v>0.5163839285164068</v>
      </c>
      <c r="K104" s="3">
        <f t="shared" si="31"/>
        <v>2.8735064328939082</v>
      </c>
      <c r="L104" s="3">
        <f>+SUMPRODUCT(K104:K$106,J104:J$106)/J103</f>
        <v>97.104964573637602</v>
      </c>
      <c r="M104" s="3">
        <f t="shared" si="37"/>
        <v>-2.8950354263623979</v>
      </c>
      <c r="O104">
        <v>23</v>
      </c>
      <c r="P104" s="1">
        <f t="shared" si="38"/>
        <v>3.7500000000000012E-2</v>
      </c>
      <c r="Q104">
        <f t="shared" si="41"/>
        <v>0.58326725705071669</v>
      </c>
      <c r="R104" s="3">
        <f t="shared" si="32"/>
        <v>2.3408029129638273</v>
      </c>
      <c r="S104" s="3">
        <f>+SUMPRODUCT(R104:R$106,Q104:Q$106)/Q103</f>
        <v>95.737803603703128</v>
      </c>
      <c r="T104" s="3">
        <f t="shared" si="39"/>
        <v>-4.2621963962968721</v>
      </c>
    </row>
    <row r="105" spans="1:20" x14ac:dyDescent="0.25">
      <c r="A105">
        <v>24</v>
      </c>
      <c r="B105" s="1">
        <f t="shared" si="33"/>
        <v>2.9583333333333316E-2</v>
      </c>
      <c r="C105">
        <f t="shared" si="34"/>
        <v>0.55563198460341279</v>
      </c>
      <c r="D105" s="3">
        <f t="shared" si="30"/>
        <v>2.4468543160918834</v>
      </c>
      <c r="E105" s="3">
        <f>+SUMPRODUCT(D105:D$106,C105:C$106)/C104</f>
        <v>98.981613602448476</v>
      </c>
      <c r="F105" s="3">
        <f t="shared" si="35"/>
        <v>-1.0183863975515237</v>
      </c>
      <c r="H105">
        <v>24</v>
      </c>
      <c r="I105" s="1">
        <f t="shared" si="36"/>
        <v>3.9166666666666634E-2</v>
      </c>
      <c r="J105">
        <f t="shared" si="40"/>
        <v>0.49692118221306192</v>
      </c>
      <c r="K105" s="3">
        <f t="shared" si="31"/>
        <v>2.8735064328939082</v>
      </c>
      <c r="L105" s="3">
        <f>+SUMPRODUCT(K105:K$106,J105:J$106)/J104</f>
        <v>97.95381511606648</v>
      </c>
      <c r="M105" s="3">
        <f t="shared" si="37"/>
        <v>-2.0461848839335204</v>
      </c>
      <c r="O105">
        <v>24</v>
      </c>
      <c r="P105" s="1">
        <f t="shared" si="38"/>
        <v>3.8750000000000014E-2</v>
      </c>
      <c r="Q105">
        <f t="shared" si="41"/>
        <v>0.56150879138456478</v>
      </c>
      <c r="R105" s="3">
        <f t="shared" si="32"/>
        <v>2.3408029129638273</v>
      </c>
      <c r="S105" s="3">
        <f>+SUMPRODUCT(R105:R$106,Q105:Q$106)/Q104</f>
        <v>96.987168325878187</v>
      </c>
      <c r="T105" s="3">
        <f t="shared" si="39"/>
        <v>-3.0128316741218129</v>
      </c>
    </row>
    <row r="106" spans="1:20" x14ac:dyDescent="0.25">
      <c r="A106">
        <v>25</v>
      </c>
      <c r="B106" s="1">
        <f t="shared" si="33"/>
        <v>2.9999999999999982E-2</v>
      </c>
      <c r="C106">
        <f t="shared" si="34"/>
        <v>0.53944852874117744</v>
      </c>
      <c r="D106" s="3">
        <f>D$77*D$78+D78</f>
        <v>102.44685431609189</v>
      </c>
      <c r="E106" s="4">
        <f>+SUMPRODUCT(D106:D$106,C106:C$106)/C105</f>
        <v>99.462965355429006</v>
      </c>
      <c r="F106" s="4">
        <f t="shared" si="35"/>
        <v>-0.53703464457099415</v>
      </c>
      <c r="H106">
        <v>25</v>
      </c>
      <c r="I106" s="1">
        <f t="shared" si="36"/>
        <v>3.9999999999999966E-2</v>
      </c>
      <c r="J106">
        <f t="shared" si="40"/>
        <v>0.47780882905102107</v>
      </c>
      <c r="K106" s="3">
        <f>K$77*K$78+K78</f>
        <v>102.8735064328939</v>
      </c>
      <c r="L106" s="4">
        <f>+SUMPRODUCT(K106:K$106,J106:J$106)/J105</f>
        <v>98.916833108551828</v>
      </c>
      <c r="M106" s="4">
        <f t="shared" si="37"/>
        <v>-1.0831668914481725</v>
      </c>
      <c r="O106">
        <v>25</v>
      </c>
      <c r="P106" s="1">
        <f t="shared" si="38"/>
        <v>4.0000000000000015E-2</v>
      </c>
      <c r="Q106">
        <f t="shared" si="41"/>
        <v>0.53991229940823537</v>
      </c>
      <c r="R106" s="3">
        <f>R$77*R$78+R78</f>
        <v>102.34080291296382</v>
      </c>
      <c r="S106" s="4">
        <f>+SUMPRODUCT(R106:R$106,Q106:Q$106)/Q105</f>
        <v>98.404618185542134</v>
      </c>
      <c r="T106" s="4">
        <f t="shared" si="39"/>
        <v>-1.5953818144578662</v>
      </c>
    </row>
    <row r="107" spans="1:20" x14ac:dyDescent="0.25">
      <c r="E107" s="10" t="s">
        <v>4</v>
      </c>
      <c r="F107" s="11">
        <f>+AVERAGE(F83:F106)</f>
        <v>-2.1871214053573045</v>
      </c>
      <c r="L107" s="10" t="s">
        <v>4</v>
      </c>
      <c r="M107" s="11">
        <f>+AVERAGE(M83:M106)</f>
        <v>-4.2977034740660427</v>
      </c>
      <c r="S107" s="10" t="s">
        <v>4</v>
      </c>
      <c r="T107" s="11">
        <f>+AVERAGE(T83:T106)</f>
        <v>-6.3979440102639913</v>
      </c>
    </row>
    <row r="109" spans="1:20" ht="15.75" x14ac:dyDescent="0.25">
      <c r="A109" s="6" t="s">
        <v>15</v>
      </c>
      <c r="H109" s="5" t="s">
        <v>16</v>
      </c>
    </row>
    <row r="110" spans="1:20" ht="25.5" customHeight="1" x14ac:dyDescent="0.25">
      <c r="A110" t="str">
        <f>A3</f>
        <v>1a) 10 Jahre, Zinsstrukturkurve steigt linear um 1 %punkt von 2 % kurzfristig auf 3 % langfristig</v>
      </c>
      <c r="H110" s="2">
        <f>F20/100</f>
        <v>-9.9942787339208881E-3</v>
      </c>
    </row>
    <row r="111" spans="1:20" x14ac:dyDescent="0.25">
      <c r="A111" t="str">
        <f>H3</f>
        <v>1b) 10 Jahre, Zinsstrukturkurve steigt linear um 2 %punkte von 2 % kurzfristig auf 4 % langfristig</v>
      </c>
      <c r="H111" s="2">
        <f>M20/100</f>
        <v>-1.9822189934197293E-2</v>
      </c>
    </row>
    <row r="112" spans="1:20" x14ac:dyDescent="0.25">
      <c r="A112" t="str">
        <f>O3</f>
        <v>1c) 10 Jahre, Zinsstrukturkurve steigt linear um 3 %punkte von 1 % kurzfristig auf 4 % langfristig</v>
      </c>
      <c r="H112" s="2">
        <f>T20/100</f>
        <v>-2.9655174892825157E-2</v>
      </c>
    </row>
    <row r="113" spans="1:8" ht="24.75" customHeight="1" x14ac:dyDescent="0.25">
      <c r="A113" t="str">
        <f>A22</f>
        <v>2a) 15 Jahre, Zinsstrukturkurve steigt linear um 1 %punkt von 2 % kurzfristig auf 3 % langfristig</v>
      </c>
      <c r="H113" s="2">
        <f>F44/100</f>
        <v>-1.3966571289041697E-2</v>
      </c>
    </row>
    <row r="114" spans="1:8" x14ac:dyDescent="0.25">
      <c r="A114" t="str">
        <f>H22</f>
        <v>2b) 15 Jahre, Zinsstrukturkurve steigt linear um 2 %punkte von 2 % kurzfristig auf 4 % langfristig</v>
      </c>
      <c r="H114" s="2">
        <f>M44/100</f>
        <v>-2.7620150596333652E-2</v>
      </c>
    </row>
    <row r="115" spans="1:8" x14ac:dyDescent="0.25">
      <c r="A115" t="str">
        <f>O22</f>
        <v>2c) 15 Jahre, Zinsstrukturkurve steigt linear um 3 %punkte von 1 % kurzfristig auf 4 % langfristig</v>
      </c>
      <c r="H115" s="2">
        <f>T44/100</f>
        <v>-4.124470144176752E-2</v>
      </c>
    </row>
    <row r="116" spans="1:8" ht="24" customHeight="1" x14ac:dyDescent="0.25">
      <c r="A116" t="str">
        <f>A46</f>
        <v>3a) 20 Jahre, Zinsstrukturkurve steigt linear um 1 %punkt von 2 % kurzfristig auf 3 % langfristig</v>
      </c>
      <c r="H116" s="2">
        <f>F73/100</f>
        <v>-1.7934482198760319E-2</v>
      </c>
    </row>
    <row r="117" spans="1:8" x14ac:dyDescent="0.25">
      <c r="A117" t="str">
        <f>H46</f>
        <v>3b) 20 Jahre, Zinsstrukturkurve steigt linear um 2 %punkte von 2 % kurzfristig auf 4 % langfristig</v>
      </c>
      <c r="H117" s="2">
        <f>M73/100</f>
        <v>-3.5357027606841347E-2</v>
      </c>
    </row>
    <row r="118" spans="1:8" x14ac:dyDescent="0.25">
      <c r="A118" t="str">
        <f>O46</f>
        <v>3c) 20 Jahre, Zinsstrukturkurve steigt linear um 3 %punkte von 1 % kurzfristig auf 4 % langfristig</v>
      </c>
      <c r="H118" s="2">
        <f>T73/100</f>
        <v>-5.2711056787159774E-2</v>
      </c>
    </row>
    <row r="119" spans="1:8" ht="24.75" customHeight="1" x14ac:dyDescent="0.25">
      <c r="A119" t="str">
        <f>A75</f>
        <v>4a) 25 Jahre, Zinsstrukturkurve steigt linear um 1 %punkt von 2 % kurzfristig auf 3 % langfristig</v>
      </c>
      <c r="H119" s="2">
        <f>F107/100</f>
        <v>-2.1871214053573045E-2</v>
      </c>
    </row>
    <row r="120" spans="1:8" x14ac:dyDescent="0.25">
      <c r="A120" t="str">
        <f>H75</f>
        <v>4b) 25 Jahre, Zinsstrukturkurve steigt linear um 2 %punkte von 2 % kurzfristig auf 4 % langfristig</v>
      </c>
      <c r="H120" s="2">
        <f>M107/100</f>
        <v>-4.2977034740660426E-2</v>
      </c>
    </row>
    <row r="121" spans="1:8" x14ac:dyDescent="0.25">
      <c r="A121" t="str">
        <f>O75</f>
        <v>4c) 25 Jahre, Zinsstrukturkurve steigt linear um 3 %punkte von 1 % kurzfristig auf 4 % langfristig</v>
      </c>
      <c r="H121" s="2">
        <f>T107/100</f>
        <v>-6.3979440102639909E-2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Wegenkittl, Klaus, Mag. Dr. (ERGO Versicherung)</dc:creator>
  <cp:lastModifiedBy>Wegenkittl, Klaus, Mag. Dr. (ERGO Versicherung)</cp:lastModifiedBy>
  <dcterms:created xsi:type="dcterms:W3CDTF">2023-08-25T06:41:07Z</dcterms:created>
  <dcterms:modified xsi:type="dcterms:W3CDTF">2023-08-28T12:01:35Z</dcterms:modified>
</cp:coreProperties>
</file>