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Anfragen\VVO\20250220 Rückkaufsabschlag\"/>
    </mc:Choice>
  </mc:AlternateContent>
  <xr:revisionPtr revIDLastSave="0" documentId="13_ncr:1_{FBEDCE74-BE52-40AD-A4CA-310D81AA5A60}" xr6:coauthVersionLast="47" xr6:coauthVersionMax="47" xr10:uidLastSave="{00000000-0000-0000-0000-000000000000}"/>
  <bookViews>
    <workbookView xWindow="-28245" yWindow="720" windowWidth="27540" windowHeight="16380" xr2:uid="{00000000-000D-0000-FFFF-FFFF00000000}"/>
  </bookViews>
  <sheets>
    <sheet name="Eingabe" sheetId="10" r:id="rId1"/>
    <sheet name="Sterbetafel" sheetId="11" r:id="rId2"/>
  </sheets>
  <externalReferences>
    <externalReference r:id="rId3"/>
  </externalReferences>
  <definedNames>
    <definedName name="benötigt">Eingabe!$H$4</definedName>
    <definedName name="Ci">Sterbetafel!$M$2:$M$122</definedName>
    <definedName name="Cir">Sterbetafel!$N$2:$N$122</definedName>
    <definedName name="CoC">Eingabe!$B$8</definedName>
    <definedName name="Di">Sterbetafel!$K$2:$K$122</definedName>
    <definedName name="Dir">Sterbetafel!$L$2:$L$122</definedName>
    <definedName name="Mi">Sterbetafel!$Q$2:$Q$122</definedName>
    <definedName name="Mir">Sterbetafel!$R$2:$R$122</definedName>
    <definedName name="n">Eingabe!$B$3</definedName>
    <definedName name="naktiv">Eingabe!$B$7</definedName>
    <definedName name="Ni">Sterbetafel!$O$2:$O$122</definedName>
    <definedName name="Nir">Sterbetafel!$P$2:$P$122</definedName>
    <definedName name="Prämie">Eingabe!$B$6</definedName>
    <definedName name="Rechenzins">Eingabe!$B$4</definedName>
    <definedName name="sn">Eingabe!$H$5</definedName>
    <definedName name="VS">Eingabe!$H$3</definedName>
    <definedName name="x">Eingabe!$B$2</definedName>
    <definedName name="Zinsstress">Eingabe!$B$5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0" l="1"/>
  <c r="J3" i="10" l="1"/>
  <c r="K3" i="10" s="1"/>
  <c r="J122" i="11"/>
  <c r="I122" i="11"/>
  <c r="J121" i="11"/>
  <c r="I121" i="11"/>
  <c r="J120" i="11"/>
  <c r="I120" i="11"/>
  <c r="J119" i="11"/>
  <c r="I119" i="11"/>
  <c r="J118" i="11"/>
  <c r="I118" i="11"/>
  <c r="J117" i="11"/>
  <c r="I117" i="11"/>
  <c r="J116" i="11"/>
  <c r="I116" i="11"/>
  <c r="J115" i="11"/>
  <c r="I115" i="11"/>
  <c r="J114" i="11"/>
  <c r="I114" i="11"/>
  <c r="J113" i="11"/>
  <c r="I113" i="11"/>
  <c r="J112" i="11"/>
  <c r="I112" i="11"/>
  <c r="J111" i="11"/>
  <c r="I111" i="11"/>
  <c r="J110" i="11"/>
  <c r="I110" i="11"/>
  <c r="J109" i="11"/>
  <c r="I109" i="11"/>
  <c r="J108" i="11"/>
  <c r="I108" i="11"/>
  <c r="J107" i="11"/>
  <c r="I107" i="11"/>
  <c r="J106" i="11"/>
  <c r="I106" i="11"/>
  <c r="J105" i="11"/>
  <c r="I105" i="11"/>
  <c r="J104" i="11"/>
  <c r="I104" i="11"/>
  <c r="J103" i="11"/>
  <c r="I103" i="11"/>
  <c r="J102" i="11"/>
  <c r="I102" i="11"/>
  <c r="J101" i="11"/>
  <c r="I101" i="11"/>
  <c r="J100" i="11"/>
  <c r="I100" i="11"/>
  <c r="J99" i="11"/>
  <c r="I99" i="11"/>
  <c r="J98" i="11"/>
  <c r="I98" i="11"/>
  <c r="J97" i="11"/>
  <c r="I97" i="11"/>
  <c r="J96" i="11"/>
  <c r="I96" i="11"/>
  <c r="J95" i="11"/>
  <c r="I95" i="11"/>
  <c r="J94" i="11"/>
  <c r="I94" i="11"/>
  <c r="J93" i="11"/>
  <c r="I93" i="11"/>
  <c r="J92" i="11"/>
  <c r="I92" i="11"/>
  <c r="J91" i="11"/>
  <c r="I91" i="11"/>
  <c r="J90" i="11"/>
  <c r="I90" i="11"/>
  <c r="J89" i="11"/>
  <c r="I89" i="11"/>
  <c r="J88" i="11"/>
  <c r="I88" i="11"/>
  <c r="J87" i="11"/>
  <c r="I87" i="11"/>
  <c r="J86" i="11"/>
  <c r="I86" i="11"/>
  <c r="J85" i="11"/>
  <c r="I85" i="11"/>
  <c r="J84" i="11"/>
  <c r="I84" i="11"/>
  <c r="J83" i="11"/>
  <c r="I83" i="11"/>
  <c r="J82" i="11"/>
  <c r="I82" i="11"/>
  <c r="J81" i="11"/>
  <c r="I81" i="11"/>
  <c r="J80" i="11"/>
  <c r="I80" i="11"/>
  <c r="J79" i="11"/>
  <c r="I79" i="11"/>
  <c r="J78" i="11"/>
  <c r="I78" i="11"/>
  <c r="J77" i="11"/>
  <c r="I77" i="11"/>
  <c r="J76" i="11"/>
  <c r="I76" i="11"/>
  <c r="J75" i="11"/>
  <c r="I75" i="11"/>
  <c r="J74" i="11"/>
  <c r="I74" i="11"/>
  <c r="J73" i="11"/>
  <c r="I73" i="11"/>
  <c r="J72" i="11"/>
  <c r="I72" i="11"/>
  <c r="J71" i="11"/>
  <c r="I71" i="11"/>
  <c r="J70" i="11"/>
  <c r="I70" i="11"/>
  <c r="J69" i="11"/>
  <c r="I69" i="11"/>
  <c r="J68" i="11"/>
  <c r="I68" i="11"/>
  <c r="J67" i="11"/>
  <c r="I67" i="11"/>
  <c r="J66" i="11"/>
  <c r="I66" i="11"/>
  <c r="J65" i="11"/>
  <c r="I65" i="11"/>
  <c r="J64" i="11"/>
  <c r="I64" i="11"/>
  <c r="J63" i="11"/>
  <c r="I63" i="11"/>
  <c r="J62" i="11"/>
  <c r="I62" i="11"/>
  <c r="J61" i="11"/>
  <c r="I61" i="11"/>
  <c r="J60" i="11"/>
  <c r="I60" i="11"/>
  <c r="J59" i="11"/>
  <c r="I59" i="11"/>
  <c r="J58" i="11"/>
  <c r="I58" i="11"/>
  <c r="J57" i="11"/>
  <c r="I57" i="11"/>
  <c r="J56" i="11"/>
  <c r="I56" i="11"/>
  <c r="J55" i="11"/>
  <c r="I55" i="11"/>
  <c r="J54" i="11"/>
  <c r="I54" i="11"/>
  <c r="J53" i="11"/>
  <c r="I53" i="11"/>
  <c r="J52" i="11"/>
  <c r="I52" i="11"/>
  <c r="J51" i="11"/>
  <c r="I51" i="11"/>
  <c r="J50" i="11"/>
  <c r="I50" i="11"/>
  <c r="J49" i="11"/>
  <c r="I49" i="11"/>
  <c r="J48" i="11"/>
  <c r="I48" i="11"/>
  <c r="J47" i="11"/>
  <c r="I47" i="11"/>
  <c r="J46" i="11"/>
  <c r="I46" i="11"/>
  <c r="J45" i="11"/>
  <c r="I45" i="11"/>
  <c r="J44" i="11"/>
  <c r="I44" i="11"/>
  <c r="J43" i="11"/>
  <c r="I43" i="11"/>
  <c r="J42" i="11"/>
  <c r="I42" i="11"/>
  <c r="J41" i="11"/>
  <c r="I41" i="11"/>
  <c r="J40" i="11"/>
  <c r="I40" i="11"/>
  <c r="J39" i="11"/>
  <c r="I39" i="11"/>
  <c r="J38" i="11"/>
  <c r="I38" i="11"/>
  <c r="J37" i="11"/>
  <c r="I37" i="11"/>
  <c r="J36" i="11"/>
  <c r="I36" i="11"/>
  <c r="J35" i="11"/>
  <c r="I35" i="11"/>
  <c r="J34" i="11"/>
  <c r="I34" i="11"/>
  <c r="J33" i="11"/>
  <c r="I33" i="11"/>
  <c r="J32" i="11"/>
  <c r="I32" i="11"/>
  <c r="J31" i="11"/>
  <c r="I31" i="11"/>
  <c r="J30" i="11"/>
  <c r="I30" i="11"/>
  <c r="J29" i="11"/>
  <c r="I29" i="11"/>
  <c r="J28" i="11"/>
  <c r="I28" i="11"/>
  <c r="J27" i="11"/>
  <c r="I27" i="11"/>
  <c r="J26" i="11"/>
  <c r="I26" i="11"/>
  <c r="J25" i="11"/>
  <c r="I25" i="11"/>
  <c r="J24" i="11"/>
  <c r="I24" i="11"/>
  <c r="J23" i="11"/>
  <c r="I23" i="11"/>
  <c r="J22" i="11"/>
  <c r="I22" i="11"/>
  <c r="J21" i="11"/>
  <c r="I21" i="11"/>
  <c r="J20" i="11"/>
  <c r="I20" i="11"/>
  <c r="J19" i="11"/>
  <c r="I19" i="11"/>
  <c r="J18" i="11"/>
  <c r="I18" i="11"/>
  <c r="J17" i="11"/>
  <c r="I17" i="11"/>
  <c r="J16" i="11"/>
  <c r="I16" i="11"/>
  <c r="J15" i="11"/>
  <c r="I15" i="11"/>
  <c r="J14" i="11"/>
  <c r="I14" i="11"/>
  <c r="J13" i="11"/>
  <c r="I13" i="11"/>
  <c r="J12" i="11"/>
  <c r="I12" i="11"/>
  <c r="J11" i="11"/>
  <c r="I11" i="11"/>
  <c r="J10" i="11"/>
  <c r="I10" i="11"/>
  <c r="J9" i="11"/>
  <c r="I9" i="11"/>
  <c r="J8" i="11"/>
  <c r="I8" i="11"/>
  <c r="J7" i="11"/>
  <c r="I7" i="11"/>
  <c r="J6" i="11"/>
  <c r="I6" i="11"/>
  <c r="J5" i="11"/>
  <c r="I5" i="11"/>
  <c r="J4" i="11"/>
  <c r="I4" i="11"/>
  <c r="J3" i="11"/>
  <c r="I3" i="11"/>
  <c r="G3" i="11" a="1"/>
  <c r="G3" i="11" s="1"/>
  <c r="K3" i="11" s="1"/>
  <c r="J2" i="11"/>
  <c r="L2" i="11" s="1"/>
  <c r="I2" i="11"/>
  <c r="K2" i="11" s="1"/>
  <c r="J4" i="10" l="1"/>
  <c r="J5" i="10" s="1"/>
  <c r="J6" i="10" s="1"/>
  <c r="J7" i="10" s="1"/>
  <c r="J8" i="10" s="1"/>
  <c r="J9" i="10" s="1"/>
  <c r="J10" i="10" s="1"/>
  <c r="J11" i="10" s="1"/>
  <c r="J12" i="10" s="1"/>
  <c r="J13" i="10" s="1"/>
  <c r="J14" i="10" s="1"/>
  <c r="J15" i="10" s="1"/>
  <c r="J16" i="10" s="1"/>
  <c r="J17" i="10" s="1"/>
  <c r="J18" i="10" s="1"/>
  <c r="J19" i="10" s="1"/>
  <c r="J20" i="10" s="1"/>
  <c r="J21" i="10" s="1"/>
  <c r="K19" i="10"/>
  <c r="K13" i="10"/>
  <c r="K11" i="10"/>
  <c r="K5" i="10"/>
  <c r="K20" i="10"/>
  <c r="K12" i="10"/>
  <c r="K4" i="10"/>
  <c r="K18" i="10"/>
  <c r="K10" i="10"/>
  <c r="K17" i="10"/>
  <c r="K9" i="10"/>
  <c r="K16" i="10"/>
  <c r="K8" i="10"/>
  <c r="K15" i="10"/>
  <c r="K7" i="10"/>
  <c r="K14" i="10"/>
  <c r="K6" i="10"/>
  <c r="L3" i="11"/>
  <c r="G4" i="11" a="1"/>
  <c r="G4" i="11" s="1"/>
  <c r="H3" i="11" s="1"/>
  <c r="H2" i="11"/>
  <c r="J22" i="10" l="1"/>
  <c r="K21" i="10"/>
  <c r="N3" i="11"/>
  <c r="M3" i="11"/>
  <c r="N2" i="11"/>
  <c r="M2" i="11"/>
  <c r="G5" i="11" a="1"/>
  <c r="G5" i="11" s="1"/>
  <c r="L4" i="11"/>
  <c r="K4" i="11"/>
  <c r="J23" i="10" l="1"/>
  <c r="K22" i="10"/>
  <c r="L5" i="11"/>
  <c r="K5" i="11"/>
  <c r="G6" i="11" a="1"/>
  <c r="G6" i="11" s="1"/>
  <c r="H5" i="11" s="1"/>
  <c r="H4" i="11"/>
  <c r="J24" i="10" l="1"/>
  <c r="K23" i="10"/>
  <c r="K6" i="11"/>
  <c r="L6" i="11"/>
  <c r="G7" i="11" a="1"/>
  <c r="G7" i="11" s="1"/>
  <c r="H6" i="11" s="1"/>
  <c r="N5" i="11"/>
  <c r="M5" i="11"/>
  <c r="N4" i="11"/>
  <c r="M4" i="11"/>
  <c r="J25" i="10" l="1"/>
  <c r="K24" i="10"/>
  <c r="M6" i="11"/>
  <c r="N6" i="11"/>
  <c r="K7" i="11"/>
  <c r="G8" i="11" a="1"/>
  <c r="G8" i="11" s="1"/>
  <c r="H7" i="11" s="1"/>
  <c r="L7" i="11"/>
  <c r="J26" i="10" l="1"/>
  <c r="K25" i="10"/>
  <c r="N7" i="11"/>
  <c r="M7" i="11"/>
  <c r="G9" i="11" a="1"/>
  <c r="G9" i="11" s="1"/>
  <c r="H8" i="11" s="1"/>
  <c r="L8" i="11"/>
  <c r="K8" i="11"/>
  <c r="J27" i="10" l="1"/>
  <c r="K26" i="10"/>
  <c r="N8" i="11"/>
  <c r="M8" i="11"/>
  <c r="G10" i="11" a="1"/>
  <c r="G10" i="11" s="1"/>
  <c r="L9" i="11"/>
  <c r="K9" i="11"/>
  <c r="J28" i="10" l="1"/>
  <c r="K27" i="10"/>
  <c r="G11" i="11" a="1"/>
  <c r="G11" i="11" s="1"/>
  <c r="H10" i="11" s="1"/>
  <c r="L10" i="11"/>
  <c r="K10" i="11"/>
  <c r="H9" i="11"/>
  <c r="J29" i="10" l="1"/>
  <c r="K28" i="10"/>
  <c r="M9" i="11"/>
  <c r="N9" i="11"/>
  <c r="M10" i="11"/>
  <c r="N10" i="11"/>
  <c r="G12" i="11" a="1"/>
  <c r="G12" i="11" s="1"/>
  <c r="H11" i="11" s="1"/>
  <c r="L11" i="11"/>
  <c r="K11" i="11"/>
  <c r="J30" i="10" l="1"/>
  <c r="K29" i="10"/>
  <c r="G13" i="11" a="1"/>
  <c r="G13" i="11" s="1"/>
  <c r="K12" i="11"/>
  <c r="L12" i="11"/>
  <c r="M11" i="11"/>
  <c r="N11" i="11"/>
  <c r="J31" i="10" l="1"/>
  <c r="K30" i="10"/>
  <c r="G14" i="11" a="1"/>
  <c r="G14" i="11" s="1"/>
  <c r="L13" i="11"/>
  <c r="K13" i="11"/>
  <c r="H12" i="11"/>
  <c r="J32" i="10" l="1"/>
  <c r="K31" i="10"/>
  <c r="M12" i="11"/>
  <c r="N12" i="11"/>
  <c r="G15" i="11" a="1"/>
  <c r="G15" i="11" s="1"/>
  <c r="L14" i="11"/>
  <c r="K14" i="11"/>
  <c r="H13" i="11"/>
  <c r="J33" i="10" l="1"/>
  <c r="K32" i="10"/>
  <c r="G16" i="11" a="1"/>
  <c r="G16" i="11" s="1"/>
  <c r="L15" i="11"/>
  <c r="K15" i="11"/>
  <c r="N13" i="11"/>
  <c r="M13" i="11"/>
  <c r="H14" i="11"/>
  <c r="K33" i="10" l="1"/>
  <c r="U33" i="10" s="1"/>
  <c r="W33" i="10"/>
  <c r="R33" i="10"/>
  <c r="Q33" i="10"/>
  <c r="V33" i="10"/>
  <c r="P33" i="10"/>
  <c r="S33" i="10"/>
  <c r="T33" i="10"/>
  <c r="O33" i="10" a="1"/>
  <c r="O33" i="10" s="1"/>
  <c r="L33" i="10" a="1"/>
  <c r="L33" i="10" s="1"/>
  <c r="N33" i="10" a="1"/>
  <c r="N33" i="10" s="1"/>
  <c r="J34" i="10"/>
  <c r="M33" i="10" a="1"/>
  <c r="M33" i="10" s="1"/>
  <c r="K16" i="11"/>
  <c r="L16" i="11"/>
  <c r="G17" i="11" a="1"/>
  <c r="G17" i="11" s="1"/>
  <c r="H16" i="11" s="1"/>
  <c r="M14" i="11"/>
  <c r="N14" i="11"/>
  <c r="H15" i="11"/>
  <c r="S34" i="10" l="1"/>
  <c r="Q34" i="10"/>
  <c r="R34" i="10"/>
  <c r="V34" i="10"/>
  <c r="P34" i="10"/>
  <c r="W34" i="10"/>
  <c r="T34" i="10"/>
  <c r="N34" i="10" a="1"/>
  <c r="N34" i="10" s="1"/>
  <c r="O34" i="10" a="1"/>
  <c r="O34" i="10" s="1"/>
  <c r="L34" i="10" a="1"/>
  <c r="L34" i="10" s="1"/>
  <c r="M34" i="10" a="1"/>
  <c r="M34" i="10" s="1"/>
  <c r="K34" i="10"/>
  <c r="U34" i="10" s="1"/>
  <c r="J35" i="10"/>
  <c r="N16" i="11"/>
  <c r="M16" i="11"/>
  <c r="N15" i="11"/>
  <c r="M15" i="11"/>
  <c r="G18" i="11" a="1"/>
  <c r="G18" i="11" s="1"/>
  <c r="H17" i="11" s="1"/>
  <c r="L17" i="11"/>
  <c r="K17" i="11"/>
  <c r="T35" i="10" l="1"/>
  <c r="W35" i="10"/>
  <c r="R35" i="10"/>
  <c r="S35" i="10"/>
  <c r="Q35" i="10"/>
  <c r="V35" i="10"/>
  <c r="P35" i="10"/>
  <c r="L35" i="10" a="1"/>
  <c r="L35" i="10" s="1"/>
  <c r="O35" i="10" a="1"/>
  <c r="O35" i="10" s="1"/>
  <c r="K35" i="10"/>
  <c r="U35" i="10" s="1"/>
  <c r="N35" i="10" a="1"/>
  <c r="N35" i="10" s="1"/>
  <c r="M35" i="10" a="1"/>
  <c r="M35" i="10" s="1"/>
  <c r="J36" i="10"/>
  <c r="N17" i="11"/>
  <c r="M17" i="11"/>
  <c r="G19" i="11" a="1"/>
  <c r="G19" i="11" s="1"/>
  <c r="L18" i="11"/>
  <c r="K18" i="11"/>
  <c r="W36" i="10" l="1"/>
  <c r="R36" i="10"/>
  <c r="S36" i="10"/>
  <c r="T36" i="10"/>
  <c r="Q36" i="10"/>
  <c r="V36" i="10"/>
  <c r="P36" i="10"/>
  <c r="O36" i="10" a="1"/>
  <c r="O36" i="10" s="1"/>
  <c r="M36" i="10" a="1"/>
  <c r="M36" i="10" s="1"/>
  <c r="N36" i="10" a="1"/>
  <c r="N36" i="10" s="1"/>
  <c r="J37" i="10"/>
  <c r="K36" i="10"/>
  <c r="U36" i="10" s="1"/>
  <c r="L36" i="10" a="1"/>
  <c r="L36" i="10" s="1"/>
  <c r="G20" i="11" a="1"/>
  <c r="G20" i="11" s="1"/>
  <c r="L19" i="11"/>
  <c r="K19" i="11"/>
  <c r="H18" i="11"/>
  <c r="P37" i="10" l="1"/>
  <c r="T37" i="10"/>
  <c r="W37" i="10"/>
  <c r="R37" i="10"/>
  <c r="S37" i="10"/>
  <c r="Q37" i="10"/>
  <c r="V37" i="10"/>
  <c r="O37" i="10" a="1"/>
  <c r="O37" i="10" s="1"/>
  <c r="L37" i="10" a="1"/>
  <c r="L37" i="10" s="1"/>
  <c r="M37" i="10" a="1"/>
  <c r="M37" i="10" s="1"/>
  <c r="J38" i="10"/>
  <c r="K37" i="10"/>
  <c r="U37" i="10" s="1"/>
  <c r="N37" i="10" a="1"/>
  <c r="N37" i="10" s="1"/>
  <c r="N18" i="11"/>
  <c r="M18" i="11"/>
  <c r="G21" i="11" a="1"/>
  <c r="G21" i="11" s="1"/>
  <c r="H20" i="11" s="1"/>
  <c r="L20" i="11"/>
  <c r="K20" i="11"/>
  <c r="H19" i="11"/>
  <c r="V38" i="10" l="1"/>
  <c r="T38" i="10"/>
  <c r="P38" i="10"/>
  <c r="W38" i="10"/>
  <c r="R38" i="10"/>
  <c r="S38" i="10"/>
  <c r="Q38" i="10"/>
  <c r="O38" i="10" a="1"/>
  <c r="O38" i="10" s="1"/>
  <c r="J39" i="10"/>
  <c r="K38" i="10"/>
  <c r="U38" i="10" s="1"/>
  <c r="N38" i="10" a="1"/>
  <c r="N38" i="10" s="1"/>
  <c r="L38" i="10" a="1"/>
  <c r="L38" i="10" s="1"/>
  <c r="M38" i="10" a="1"/>
  <c r="M38" i="10" s="1"/>
  <c r="N20" i="11"/>
  <c r="M20" i="11"/>
  <c r="M19" i="11"/>
  <c r="N19" i="11"/>
  <c r="K21" i="11"/>
  <c r="G22" i="11" a="1"/>
  <c r="G22" i="11" s="1"/>
  <c r="H21" i="11" s="1"/>
  <c r="L21" i="11"/>
  <c r="Q39" i="10" l="1"/>
  <c r="P39" i="10"/>
  <c r="T39" i="10"/>
  <c r="W39" i="10"/>
  <c r="R39" i="10"/>
  <c r="S39" i="10"/>
  <c r="V39" i="10"/>
  <c r="L39" i="10" a="1"/>
  <c r="L39" i="10" s="1"/>
  <c r="J40" i="10"/>
  <c r="K39" i="10"/>
  <c r="U39" i="10" s="1"/>
  <c r="M39" i="10" a="1"/>
  <c r="M39" i="10" s="1"/>
  <c r="N39" i="10" a="1"/>
  <c r="N39" i="10" s="1"/>
  <c r="O39" i="10" a="1"/>
  <c r="O39" i="10" s="1"/>
  <c r="N21" i="11"/>
  <c r="M21" i="11"/>
  <c r="G23" i="11" a="1"/>
  <c r="G23" i="11" s="1"/>
  <c r="H22" i="11" s="1"/>
  <c r="L22" i="11"/>
  <c r="K22" i="11"/>
  <c r="S40" i="10" l="1"/>
  <c r="V40" i="10"/>
  <c r="Q40" i="10"/>
  <c r="P40" i="10"/>
  <c r="T40" i="10"/>
  <c r="W40" i="10"/>
  <c r="R40" i="10"/>
  <c r="N40" i="10" a="1"/>
  <c r="N40" i="10" s="1"/>
  <c r="O40" i="10" a="1"/>
  <c r="O40" i="10" s="1"/>
  <c r="M40" i="10" a="1"/>
  <c r="M40" i="10" s="1"/>
  <c r="L40" i="10" a="1"/>
  <c r="L40" i="10" s="1"/>
  <c r="J41" i="10"/>
  <c r="K40" i="10"/>
  <c r="U40" i="10" s="1"/>
  <c r="M22" i="11"/>
  <c r="N22" i="11"/>
  <c r="G24" i="11" a="1"/>
  <c r="G24" i="11" s="1"/>
  <c r="L23" i="11"/>
  <c r="K23" i="11"/>
  <c r="W41" i="10" l="1"/>
  <c r="R41" i="10"/>
  <c r="Q41" i="10"/>
  <c r="S41" i="10"/>
  <c r="V41" i="10"/>
  <c r="P41" i="10"/>
  <c r="T41" i="10"/>
  <c r="L41" i="10" a="1"/>
  <c r="L41" i="10" s="1"/>
  <c r="M41" i="10" a="1"/>
  <c r="M41" i="10" s="1"/>
  <c r="N41" i="10" a="1"/>
  <c r="N41" i="10" s="1"/>
  <c r="K41" i="10"/>
  <c r="U41" i="10" s="1"/>
  <c r="O41" i="10" a="1"/>
  <c r="O41" i="10" s="1"/>
  <c r="J42" i="10"/>
  <c r="K24" i="11"/>
  <c r="G25" i="11" a="1"/>
  <c r="G25" i="11" s="1"/>
  <c r="H24" i="11" s="1"/>
  <c r="L24" i="11"/>
  <c r="H23" i="11"/>
  <c r="W42" i="10" l="1"/>
  <c r="S42" i="10"/>
  <c r="Q42" i="10"/>
  <c r="R42" i="10"/>
  <c r="V42" i="10"/>
  <c r="P42" i="10"/>
  <c r="T42" i="10"/>
  <c r="O42" i="10" a="1"/>
  <c r="O42" i="10" s="1"/>
  <c r="M42" i="10" a="1"/>
  <c r="M42" i="10" s="1"/>
  <c r="K42" i="10"/>
  <c r="U42" i="10" s="1"/>
  <c r="L42" i="10" a="1"/>
  <c r="L42" i="10" s="1"/>
  <c r="N42" i="10" a="1"/>
  <c r="N42" i="10" s="1"/>
  <c r="N24" i="11"/>
  <c r="M24" i="11"/>
  <c r="N23" i="11"/>
  <c r="M23" i="11"/>
  <c r="G26" i="11" a="1"/>
  <c r="G26" i="11" s="1"/>
  <c r="H25" i="11" s="1"/>
  <c r="L25" i="11"/>
  <c r="K25" i="11"/>
  <c r="N25" i="11" l="1"/>
  <c r="M25" i="11"/>
  <c r="G27" i="11" a="1"/>
  <c r="G27" i="11" s="1"/>
  <c r="H26" i="11" s="1"/>
  <c r="L26" i="11"/>
  <c r="K26" i="11"/>
  <c r="N26" i="11" l="1"/>
  <c r="M26" i="11"/>
  <c r="G28" i="11" a="1"/>
  <c r="G28" i="11" s="1"/>
  <c r="H27" i="11" s="1"/>
  <c r="L27" i="11"/>
  <c r="K27" i="11"/>
  <c r="M27" i="11" l="1"/>
  <c r="N27" i="11"/>
  <c r="G29" i="11" a="1"/>
  <c r="G29" i="11" s="1"/>
  <c r="H28" i="11" s="1"/>
  <c r="L28" i="11"/>
  <c r="K28" i="11"/>
  <c r="N28" i="11" l="1"/>
  <c r="M28" i="11"/>
  <c r="L29" i="11"/>
  <c r="G30" i="11" a="1"/>
  <c r="G30" i="11" s="1"/>
  <c r="H29" i="11" s="1"/>
  <c r="K29" i="11"/>
  <c r="N29" i="11" l="1"/>
  <c r="M29" i="11"/>
  <c r="G31" i="11" a="1"/>
  <c r="G31" i="11" s="1"/>
  <c r="H30" i="11" s="1"/>
  <c r="L30" i="11"/>
  <c r="K30" i="11"/>
  <c r="M30" i="11" l="1"/>
  <c r="N30" i="11"/>
  <c r="G32" i="11" a="1"/>
  <c r="G32" i="11" s="1"/>
  <c r="H31" i="11" s="1"/>
  <c r="L31" i="11"/>
  <c r="K31" i="11"/>
  <c r="N31" i="11" l="1"/>
  <c r="M31" i="11"/>
  <c r="K32" i="11"/>
  <c r="L32" i="11"/>
  <c r="G33" i="11" a="1"/>
  <c r="G33" i="11" s="1"/>
  <c r="H32" i="11" s="1"/>
  <c r="N32" i="11" l="1"/>
  <c r="M32" i="11"/>
  <c r="G34" i="11" a="1"/>
  <c r="G34" i="11" s="1"/>
  <c r="L33" i="11"/>
  <c r="K33" i="11"/>
  <c r="G35" i="11" l="1" a="1"/>
  <c r="G35" i="11" s="1"/>
  <c r="L34" i="11"/>
  <c r="K34" i="11"/>
  <c r="H33" i="11"/>
  <c r="N33" i="11" l="1"/>
  <c r="M33" i="11"/>
  <c r="G36" i="11" a="1"/>
  <c r="G36" i="11" s="1"/>
  <c r="H35" i="11" s="1"/>
  <c r="L35" i="11"/>
  <c r="K35" i="11"/>
  <c r="H34" i="11"/>
  <c r="N35" i="11" l="1"/>
  <c r="M35" i="11"/>
  <c r="G37" i="11" a="1"/>
  <c r="G37" i="11" s="1"/>
  <c r="L36" i="11"/>
  <c r="K36" i="11"/>
  <c r="N34" i="11"/>
  <c r="M34" i="11"/>
  <c r="L37" i="11" l="1"/>
  <c r="K37" i="11"/>
  <c r="G38" i="11" a="1"/>
  <c r="G38" i="11" s="1"/>
  <c r="H36" i="11"/>
  <c r="G39" i="11" l="1" a="1"/>
  <c r="G39" i="11" s="1"/>
  <c r="H38" i="11" s="1"/>
  <c r="L38" i="11"/>
  <c r="K38" i="11"/>
  <c r="N36" i="11"/>
  <c r="M36" i="11"/>
  <c r="H37" i="11"/>
  <c r="N37" i="11" l="1"/>
  <c r="M37" i="11"/>
  <c r="M38" i="11"/>
  <c r="N38" i="11"/>
  <c r="G40" i="11" a="1"/>
  <c r="G40" i="11" s="1"/>
  <c r="L39" i="11"/>
  <c r="K39" i="11"/>
  <c r="K40" i="11" l="1"/>
  <c r="G41" i="11" a="1"/>
  <c r="G41" i="11" s="1"/>
  <c r="L40" i="11"/>
  <c r="H39" i="11"/>
  <c r="G42" i="11" l="1" a="1"/>
  <c r="G42" i="11" s="1"/>
  <c r="H41" i="11" s="1"/>
  <c r="L41" i="11"/>
  <c r="K41" i="11"/>
  <c r="H40" i="11"/>
  <c r="N39" i="11"/>
  <c r="M39" i="11"/>
  <c r="N41" i="11" l="1"/>
  <c r="M41" i="11"/>
  <c r="G43" i="11" a="1"/>
  <c r="G43" i="11" s="1"/>
  <c r="H42" i="11" s="1"/>
  <c r="L42" i="11"/>
  <c r="K42" i="11"/>
  <c r="N40" i="11"/>
  <c r="M40" i="11"/>
  <c r="N42" i="11" l="1"/>
  <c r="M42" i="11"/>
  <c r="G44" i="11" a="1"/>
  <c r="G44" i="11" s="1"/>
  <c r="H43" i="11" s="1"/>
  <c r="L43" i="11"/>
  <c r="K43" i="11"/>
  <c r="N43" i="11" l="1"/>
  <c r="M43" i="11"/>
  <c r="G45" i="11" a="1"/>
  <c r="G45" i="11" s="1"/>
  <c r="H44" i="11" s="1"/>
  <c r="L44" i="11"/>
  <c r="K44" i="11"/>
  <c r="N44" i="11" l="1"/>
  <c r="M44" i="11"/>
  <c r="G46" i="11" a="1"/>
  <c r="G46" i="11" s="1"/>
  <c r="L45" i="11"/>
  <c r="K45" i="11"/>
  <c r="G47" i="11" l="1" a="1"/>
  <c r="G47" i="11" s="1"/>
  <c r="H46" i="11" s="1"/>
  <c r="L46" i="11"/>
  <c r="K46" i="11"/>
  <c r="H45" i="11"/>
  <c r="M46" i="11" l="1"/>
  <c r="N46" i="11"/>
  <c r="N45" i="11"/>
  <c r="M45" i="11"/>
  <c r="G48" i="11" a="1"/>
  <c r="G48" i="11" s="1"/>
  <c r="L47" i="11"/>
  <c r="K47" i="11"/>
  <c r="K48" i="11" l="1"/>
  <c r="L48" i="11"/>
  <c r="G49" i="11" a="1"/>
  <c r="G49" i="11" s="1"/>
  <c r="H47" i="11"/>
  <c r="N47" i="11" l="1"/>
  <c r="M47" i="11"/>
  <c r="G50" i="11" a="1"/>
  <c r="G50" i="11" s="1"/>
  <c r="L49" i="11"/>
  <c r="K49" i="11"/>
  <c r="H48" i="11"/>
  <c r="G51" i="11" l="1" a="1"/>
  <c r="G51" i="11" s="1"/>
  <c r="L50" i="11"/>
  <c r="K50" i="11"/>
  <c r="N48" i="11"/>
  <c r="M48" i="11"/>
  <c r="H49" i="11"/>
  <c r="G52" i="11" l="1" a="1"/>
  <c r="G52" i="11" s="1"/>
  <c r="L51" i="11"/>
  <c r="K51" i="11"/>
  <c r="H50" i="11"/>
  <c r="N49" i="11"/>
  <c r="M49" i="11"/>
  <c r="N50" i="11" l="1"/>
  <c r="M50" i="11"/>
  <c r="G53" i="11" a="1"/>
  <c r="G53" i="11" s="1"/>
  <c r="H52" i="11" s="1"/>
  <c r="L52" i="11"/>
  <c r="K52" i="11"/>
  <c r="H51" i="11"/>
  <c r="M51" i="11" l="1"/>
  <c r="N51" i="11"/>
  <c r="N52" i="11"/>
  <c r="M52" i="11"/>
  <c r="G54" i="11" a="1"/>
  <c r="G54" i="11" s="1"/>
  <c r="K53" i="11"/>
  <c r="L53" i="11"/>
  <c r="G55" i="11" l="1" a="1"/>
  <c r="G55" i="11" s="1"/>
  <c r="L54" i="11"/>
  <c r="K54" i="11"/>
  <c r="H53" i="11"/>
  <c r="G56" i="11" l="1" a="1"/>
  <c r="G56" i="11" s="1"/>
  <c r="L55" i="11"/>
  <c r="K55" i="11"/>
  <c r="N53" i="11"/>
  <c r="M53" i="11"/>
  <c r="H54" i="11"/>
  <c r="M54" i="11" l="1"/>
  <c r="N54" i="11"/>
  <c r="K56" i="11"/>
  <c r="G57" i="11" a="1"/>
  <c r="G57" i="11" s="1"/>
  <c r="H56" i="11" s="1"/>
  <c r="L56" i="11"/>
  <c r="H55" i="11"/>
  <c r="G58" i="11" l="1" a="1"/>
  <c r="G58" i="11" s="1"/>
  <c r="H57" i="11" s="1"/>
  <c r="L57" i="11"/>
  <c r="K57" i="11"/>
  <c r="N56" i="11"/>
  <c r="M56" i="11"/>
  <c r="N55" i="11"/>
  <c r="M55" i="11"/>
  <c r="N57" i="11" l="1"/>
  <c r="M57" i="11"/>
  <c r="G59" i="11" a="1"/>
  <c r="G59" i="11" s="1"/>
  <c r="H58" i="11" s="1"/>
  <c r="L58" i="11"/>
  <c r="K58" i="11"/>
  <c r="N58" i="11" l="1"/>
  <c r="M58" i="11"/>
  <c r="G60" i="11" a="1"/>
  <c r="G60" i="11" s="1"/>
  <c r="H59" i="11" s="1"/>
  <c r="L59" i="11"/>
  <c r="K59" i="11"/>
  <c r="L60" i="11" l="1"/>
  <c r="G61" i="11" a="1"/>
  <c r="G61" i="11" s="1"/>
  <c r="H60" i="11" s="1"/>
  <c r="K60" i="11"/>
  <c r="M59" i="11"/>
  <c r="N59" i="11"/>
  <c r="N60" i="11" l="1"/>
  <c r="M60" i="11"/>
  <c r="K61" i="11"/>
  <c r="G62" i="11" a="1"/>
  <c r="G62" i="11" s="1"/>
  <c r="L61" i="11"/>
  <c r="G63" i="11" l="1" a="1"/>
  <c r="G63" i="11" s="1"/>
  <c r="H62" i="11" s="1"/>
  <c r="L62" i="11"/>
  <c r="K62" i="11"/>
  <c r="H61" i="11"/>
  <c r="N62" i="11" l="1"/>
  <c r="M62" i="11"/>
  <c r="N61" i="11"/>
  <c r="M61" i="11"/>
  <c r="G64" i="11" a="1"/>
  <c r="G64" i="11" s="1"/>
  <c r="L63" i="11"/>
  <c r="K63" i="11"/>
  <c r="G65" i="11" l="1" a="1"/>
  <c r="G65" i="11" s="1"/>
  <c r="L64" i="11"/>
  <c r="K64" i="11"/>
  <c r="H63" i="11"/>
  <c r="G66" i="11" l="1" a="1"/>
  <c r="G66" i="11" s="1"/>
  <c r="H65" i="11" s="1"/>
  <c r="L65" i="11"/>
  <c r="K65" i="11"/>
  <c r="N63" i="11"/>
  <c r="M63" i="11"/>
  <c r="H64" i="11"/>
  <c r="N65" i="11" l="1"/>
  <c r="M65" i="11"/>
  <c r="N64" i="11"/>
  <c r="M64" i="11"/>
  <c r="G67" i="11" a="1"/>
  <c r="G67" i="11" s="1"/>
  <c r="L66" i="11"/>
  <c r="K66" i="11"/>
  <c r="G68" i="11" l="1" a="1"/>
  <c r="G68" i="11" s="1"/>
  <c r="H67" i="11" s="1"/>
  <c r="L67" i="11"/>
  <c r="K67" i="11"/>
  <c r="H66" i="11"/>
  <c r="M67" i="11" l="1"/>
  <c r="N67" i="11"/>
  <c r="N66" i="11"/>
  <c r="M66" i="11"/>
  <c r="G69" i="11" a="1"/>
  <c r="G69" i="11" s="1"/>
  <c r="L68" i="11"/>
  <c r="K68" i="11"/>
  <c r="K69" i="11" l="1"/>
  <c r="G70" i="11" a="1"/>
  <c r="G70" i="11" s="1"/>
  <c r="L69" i="11"/>
  <c r="H68" i="11"/>
  <c r="N68" i="11" l="1"/>
  <c r="M68" i="11"/>
  <c r="G71" i="11" a="1"/>
  <c r="G71" i="11" s="1"/>
  <c r="L70" i="11"/>
  <c r="K70" i="11"/>
  <c r="H69" i="11"/>
  <c r="G72" i="11" l="1" a="1"/>
  <c r="G72" i="11" s="1"/>
  <c r="L71" i="11"/>
  <c r="K71" i="11"/>
  <c r="N69" i="11"/>
  <c r="M69" i="11"/>
  <c r="H70" i="11"/>
  <c r="G73" i="11" l="1" a="1"/>
  <c r="G73" i="11" s="1"/>
  <c r="H72" i="11" s="1"/>
  <c r="L72" i="11"/>
  <c r="K72" i="11"/>
  <c r="N70" i="11"/>
  <c r="M70" i="11"/>
  <c r="H71" i="11"/>
  <c r="N72" i="11" l="1"/>
  <c r="M72" i="11"/>
  <c r="G74" i="11" a="1"/>
  <c r="G74" i="11" s="1"/>
  <c r="H73" i="11" s="1"/>
  <c r="L73" i="11"/>
  <c r="K73" i="11"/>
  <c r="N71" i="11"/>
  <c r="M71" i="11"/>
  <c r="N73" i="11" l="1"/>
  <c r="M73" i="11"/>
  <c r="G75" i="11" a="1"/>
  <c r="G75" i="11" s="1"/>
  <c r="H74" i="11" s="1"/>
  <c r="L74" i="11"/>
  <c r="K74" i="11"/>
  <c r="N74" i="11" l="1"/>
  <c r="M74" i="11"/>
  <c r="G76" i="11" a="1"/>
  <c r="G76" i="11" s="1"/>
  <c r="L75" i="11"/>
  <c r="K75" i="11"/>
  <c r="G77" i="11" l="1" a="1"/>
  <c r="G77" i="11" s="1"/>
  <c r="H76" i="11" s="1"/>
  <c r="L76" i="11"/>
  <c r="K76" i="11"/>
  <c r="H75" i="11"/>
  <c r="N76" i="11" l="1"/>
  <c r="M76" i="11"/>
  <c r="M75" i="11"/>
  <c r="N75" i="11"/>
  <c r="K77" i="11"/>
  <c r="L77" i="11"/>
  <c r="G78" i="11" a="1"/>
  <c r="G78" i="11" s="1"/>
  <c r="G79" i="11" l="1" a="1"/>
  <c r="G79" i="11" s="1"/>
  <c r="L78" i="11"/>
  <c r="K78" i="11"/>
  <c r="H77" i="11"/>
  <c r="G80" i="11" l="1" a="1"/>
  <c r="G80" i="11" s="1"/>
  <c r="L79" i="11"/>
  <c r="K79" i="11"/>
  <c r="N77" i="11"/>
  <c r="M77" i="11"/>
  <c r="H78" i="11"/>
  <c r="N78" i="11" l="1"/>
  <c r="M78" i="11"/>
  <c r="G81" i="11" a="1"/>
  <c r="G81" i="11" s="1"/>
  <c r="H80" i="11" s="1"/>
  <c r="L80" i="11"/>
  <c r="K80" i="11"/>
  <c r="H79" i="11"/>
  <c r="G82" i="11" l="1" a="1"/>
  <c r="G82" i="11" s="1"/>
  <c r="L81" i="11"/>
  <c r="K81" i="11"/>
  <c r="N80" i="11"/>
  <c r="M80" i="11"/>
  <c r="N79" i="11"/>
  <c r="M79" i="11"/>
  <c r="G83" i="11" l="1" a="1"/>
  <c r="G83" i="11" s="1"/>
  <c r="L82" i="11"/>
  <c r="K82" i="11"/>
  <c r="H81" i="11"/>
  <c r="N81" i="11" l="1"/>
  <c r="M81" i="11"/>
  <c r="G84" i="11" a="1"/>
  <c r="G84" i="11" s="1"/>
  <c r="H83" i="11" s="1"/>
  <c r="L83" i="11"/>
  <c r="K83" i="11"/>
  <c r="H82" i="11"/>
  <c r="M83" i="11" l="1"/>
  <c r="N83" i="11"/>
  <c r="N82" i="11"/>
  <c r="M82" i="11"/>
  <c r="G85" i="11" a="1"/>
  <c r="G85" i="11" s="1"/>
  <c r="L84" i="11"/>
  <c r="K84" i="11"/>
  <c r="K85" i="11" l="1"/>
  <c r="G86" i="11" a="1"/>
  <c r="G86" i="11" s="1"/>
  <c r="L85" i="11"/>
  <c r="H84" i="11"/>
  <c r="G87" i="11" l="1" a="1"/>
  <c r="G87" i="11" s="1"/>
  <c r="H86" i="11" s="1"/>
  <c r="L86" i="11"/>
  <c r="K86" i="11"/>
  <c r="H85" i="11"/>
  <c r="N84" i="11"/>
  <c r="M84" i="11"/>
  <c r="N86" i="11" l="1"/>
  <c r="M86" i="11"/>
  <c r="N85" i="11"/>
  <c r="M85" i="11"/>
  <c r="G88" i="11" a="1"/>
  <c r="G88" i="11" s="1"/>
  <c r="L87" i="11"/>
  <c r="K87" i="11"/>
  <c r="G89" i="11" l="1" a="1"/>
  <c r="G89" i="11" s="1"/>
  <c r="H88" i="11" s="1"/>
  <c r="L88" i="11"/>
  <c r="K88" i="11"/>
  <c r="H87" i="11"/>
  <c r="N88" i="11" l="1"/>
  <c r="M88" i="11"/>
  <c r="N87" i="11"/>
  <c r="M87" i="11"/>
  <c r="G90" i="11" a="1"/>
  <c r="G90" i="11" s="1"/>
  <c r="H89" i="11" s="1"/>
  <c r="L89" i="11"/>
  <c r="K89" i="11"/>
  <c r="N89" i="11" l="1"/>
  <c r="M89" i="11"/>
  <c r="G91" i="11" a="1"/>
  <c r="G91" i="11" s="1"/>
  <c r="L90" i="11"/>
  <c r="K90" i="11"/>
  <c r="G92" i="11" l="1" a="1"/>
  <c r="G92" i="11" s="1"/>
  <c r="H91" i="11" s="1"/>
  <c r="L91" i="11"/>
  <c r="K91" i="11"/>
  <c r="H90" i="11"/>
  <c r="M91" i="11" l="1"/>
  <c r="N91" i="11"/>
  <c r="N90" i="11"/>
  <c r="M90" i="11"/>
  <c r="G93" i="11" a="1"/>
  <c r="G93" i="11" s="1"/>
  <c r="L92" i="11"/>
  <c r="K92" i="11"/>
  <c r="K93" i="11" l="1"/>
  <c r="G94" i="11" a="1"/>
  <c r="G94" i="11" s="1"/>
  <c r="L93" i="11"/>
  <c r="H92" i="11"/>
  <c r="N92" i="11" l="1"/>
  <c r="M92" i="11"/>
  <c r="G95" i="11" a="1"/>
  <c r="G95" i="11" s="1"/>
  <c r="L94" i="11"/>
  <c r="K94" i="11"/>
  <c r="H93" i="11"/>
  <c r="G96" i="11" l="1" a="1"/>
  <c r="G96" i="11" s="1"/>
  <c r="L95" i="11"/>
  <c r="K95" i="11"/>
  <c r="N93" i="11"/>
  <c r="M93" i="11"/>
  <c r="H94" i="11"/>
  <c r="G97" i="11" l="1" a="1"/>
  <c r="G97" i="11" s="1"/>
  <c r="L96" i="11"/>
  <c r="K96" i="11"/>
  <c r="N94" i="11"/>
  <c r="M94" i="11"/>
  <c r="H95" i="11"/>
  <c r="G98" i="11" l="1" a="1"/>
  <c r="G98" i="11" s="1"/>
  <c r="H97" i="11" s="1"/>
  <c r="L97" i="11"/>
  <c r="K97" i="11"/>
  <c r="H96" i="11"/>
  <c r="N95" i="11"/>
  <c r="M95" i="11"/>
  <c r="N96" i="11" l="1"/>
  <c r="M96" i="11"/>
  <c r="N97" i="11"/>
  <c r="M97" i="11"/>
  <c r="G99" i="11" a="1"/>
  <c r="G99" i="11" s="1"/>
  <c r="H98" i="11" s="1"/>
  <c r="L98" i="11"/>
  <c r="K98" i="11"/>
  <c r="N98" i="11" l="1"/>
  <c r="M98" i="11"/>
  <c r="G100" i="11" a="1"/>
  <c r="G100" i="11" s="1"/>
  <c r="H99" i="11" s="1"/>
  <c r="L99" i="11"/>
  <c r="K99" i="11"/>
  <c r="M99" i="11" l="1"/>
  <c r="N99" i="11"/>
  <c r="G101" i="11" a="1"/>
  <c r="G101" i="11" s="1"/>
  <c r="L100" i="11"/>
  <c r="K100" i="11"/>
  <c r="K101" i="11" l="1"/>
  <c r="G102" i="11" a="1"/>
  <c r="G102" i="11" s="1"/>
  <c r="H101" i="11" s="1"/>
  <c r="L101" i="11"/>
  <c r="H100" i="11"/>
  <c r="N101" i="11" l="1"/>
  <c r="M101" i="11"/>
  <c r="G103" i="11" a="1"/>
  <c r="G103" i="11" s="1"/>
  <c r="L102" i="11"/>
  <c r="K102" i="11"/>
  <c r="N100" i="11"/>
  <c r="M100" i="11"/>
  <c r="G104" i="11" l="1" a="1"/>
  <c r="G104" i="11" s="1"/>
  <c r="H103" i="11" s="1"/>
  <c r="L103" i="11"/>
  <c r="K103" i="11"/>
  <c r="H102" i="11"/>
  <c r="N103" i="11" l="1"/>
  <c r="M103" i="11"/>
  <c r="N102" i="11"/>
  <c r="M102" i="11"/>
  <c r="G105" i="11" a="1"/>
  <c r="G105" i="11" s="1"/>
  <c r="H104" i="11" s="1"/>
  <c r="L104" i="11"/>
  <c r="K104" i="11"/>
  <c r="N104" i="11" l="1"/>
  <c r="M104" i="11"/>
  <c r="G106" i="11" a="1"/>
  <c r="G106" i="11" s="1"/>
  <c r="H105" i="11" s="1"/>
  <c r="L105" i="11"/>
  <c r="K105" i="11"/>
  <c r="N105" i="11" l="1"/>
  <c r="M105" i="11"/>
  <c r="G107" i="11" a="1"/>
  <c r="G107" i="11" s="1"/>
  <c r="L106" i="11"/>
  <c r="K106" i="11"/>
  <c r="G108" i="11" l="1" a="1"/>
  <c r="G108" i="11" s="1"/>
  <c r="H107" i="11" s="1"/>
  <c r="L107" i="11"/>
  <c r="K107" i="11"/>
  <c r="H106" i="11"/>
  <c r="N106" i="11" l="1"/>
  <c r="M106" i="11"/>
  <c r="M107" i="11"/>
  <c r="N107" i="11"/>
  <c r="G109" i="11" a="1"/>
  <c r="G109" i="11" s="1"/>
  <c r="L108" i="11"/>
  <c r="K108" i="11"/>
  <c r="K109" i="11" l="1"/>
  <c r="G110" i="11" a="1"/>
  <c r="G110" i="11" s="1"/>
  <c r="L109" i="11"/>
  <c r="H108" i="11"/>
  <c r="N108" i="11" l="1"/>
  <c r="M108" i="11"/>
  <c r="G111" i="11" a="1"/>
  <c r="G111" i="11" s="1"/>
  <c r="H110" i="11" s="1"/>
  <c r="L110" i="11"/>
  <c r="K110" i="11"/>
  <c r="H109" i="11"/>
  <c r="N110" i="11" l="1"/>
  <c r="M110" i="11"/>
  <c r="N109" i="11"/>
  <c r="M109" i="11"/>
  <c r="G112" i="11" a="1"/>
  <c r="G112" i="11" s="1"/>
  <c r="H111" i="11" s="1"/>
  <c r="L111" i="11"/>
  <c r="K111" i="11"/>
  <c r="N111" i="11" l="1"/>
  <c r="M111" i="11"/>
  <c r="G113" i="11" a="1"/>
  <c r="G113" i="11" s="1"/>
  <c r="L112" i="11"/>
  <c r="K112" i="11"/>
  <c r="G114" i="11" l="1" a="1"/>
  <c r="G114" i="11" s="1"/>
  <c r="H113" i="11" s="1"/>
  <c r="L113" i="11"/>
  <c r="K113" i="11"/>
  <c r="H112" i="11"/>
  <c r="N113" i="11" l="1"/>
  <c r="M113" i="11"/>
  <c r="N112" i="11"/>
  <c r="M112" i="11"/>
  <c r="G115" i="11" a="1"/>
  <c r="G115" i="11" s="1"/>
  <c r="L114" i="11"/>
  <c r="K114" i="11"/>
  <c r="G116" i="11" l="1" a="1"/>
  <c r="G116" i="11" s="1"/>
  <c r="H115" i="11" s="1"/>
  <c r="L115" i="11"/>
  <c r="K115" i="11"/>
  <c r="H114" i="11"/>
  <c r="M115" i="11" l="1"/>
  <c r="N115" i="11"/>
  <c r="N114" i="11"/>
  <c r="M114" i="11"/>
  <c r="G117" i="11" a="1"/>
  <c r="G117" i="11" s="1"/>
  <c r="L116" i="11"/>
  <c r="K116" i="11"/>
  <c r="K117" i="11" l="1"/>
  <c r="G118" i="11" a="1"/>
  <c r="G118" i="11" s="1"/>
  <c r="L117" i="11"/>
  <c r="H116" i="11"/>
  <c r="N116" i="11" l="1"/>
  <c r="M116" i="11"/>
  <c r="G119" i="11" a="1"/>
  <c r="G119" i="11" s="1"/>
  <c r="H118" i="11" s="1"/>
  <c r="L118" i="11"/>
  <c r="K118" i="11"/>
  <c r="H117" i="11"/>
  <c r="N117" i="11" l="1"/>
  <c r="M117" i="11"/>
  <c r="N118" i="11"/>
  <c r="M118" i="11"/>
  <c r="G120" i="11" a="1"/>
  <c r="G120" i="11" s="1"/>
  <c r="L119" i="11"/>
  <c r="K119" i="11"/>
  <c r="G121" i="11" l="1" a="1"/>
  <c r="G121" i="11" s="1"/>
  <c r="H120" i="11" s="1"/>
  <c r="L120" i="11"/>
  <c r="K120" i="11"/>
  <c r="H119" i="11"/>
  <c r="N120" i="11" l="1"/>
  <c r="M120" i="11"/>
  <c r="N119" i="11"/>
  <c r="M119" i="11"/>
  <c r="G122" i="11" a="1"/>
  <c r="G122" i="11" s="1"/>
  <c r="H121" i="11" s="1"/>
  <c r="L121" i="11"/>
  <c r="K121" i="11"/>
  <c r="N121" i="11" l="1"/>
  <c r="M121" i="11"/>
  <c r="H122" i="11"/>
  <c r="L122" i="11"/>
  <c r="P120" i="11" s="1"/>
  <c r="K122" i="11"/>
  <c r="O118" i="11" s="1"/>
  <c r="P118" i="11" l="1"/>
  <c r="P117" i="11"/>
  <c r="P119" i="11"/>
  <c r="P121" i="11"/>
  <c r="O117" i="11"/>
  <c r="O122" i="11"/>
  <c r="O3" i="11"/>
  <c r="O2" i="11"/>
  <c r="O5" i="11"/>
  <c r="O8" i="11"/>
  <c r="O4" i="11"/>
  <c r="O6" i="11"/>
  <c r="O7" i="11"/>
  <c r="O9" i="11"/>
  <c r="O10" i="11"/>
  <c r="O12" i="11"/>
  <c r="O11" i="11"/>
  <c r="O13" i="11"/>
  <c r="O14" i="11"/>
  <c r="O15" i="11"/>
  <c r="O16" i="11"/>
  <c r="O17" i="11"/>
  <c r="O19" i="11"/>
  <c r="O18" i="11"/>
  <c r="O20" i="11"/>
  <c r="L20" i="10" s="1" a="1"/>
  <c r="L20" i="10" s="1"/>
  <c r="O22" i="11"/>
  <c r="O21" i="11"/>
  <c r="O23" i="11"/>
  <c r="L23" i="10" s="1" a="1"/>
  <c r="L23" i="10" s="1"/>
  <c r="O26" i="11"/>
  <c r="L26" i="10" s="1" a="1"/>
  <c r="L26" i="10" s="1"/>
  <c r="O24" i="11"/>
  <c r="O27" i="11"/>
  <c r="L27" i="10" s="1" a="1"/>
  <c r="L27" i="10" s="1"/>
  <c r="O28" i="11"/>
  <c r="L28" i="10" s="1" a="1"/>
  <c r="L28" i="10" s="1"/>
  <c r="O30" i="11"/>
  <c r="L30" i="10" s="1" a="1"/>
  <c r="L30" i="10" s="1"/>
  <c r="O25" i="11"/>
  <c r="O29" i="11"/>
  <c r="L29" i="10" s="1" a="1"/>
  <c r="L29" i="10" s="1"/>
  <c r="O31" i="11"/>
  <c r="L31" i="10" s="1" a="1"/>
  <c r="L31" i="10" s="1"/>
  <c r="O33" i="11"/>
  <c r="O32" i="11"/>
  <c r="L32" i="10" s="1" a="1"/>
  <c r="L32" i="10" s="1"/>
  <c r="O35" i="11"/>
  <c r="O34" i="11"/>
  <c r="O36" i="11"/>
  <c r="O38" i="11"/>
  <c r="O37" i="11"/>
  <c r="O41" i="11"/>
  <c r="O39" i="11"/>
  <c r="O40" i="11"/>
  <c r="O43" i="11"/>
  <c r="O42" i="11"/>
  <c r="O44" i="11"/>
  <c r="O45" i="11"/>
  <c r="O46" i="11"/>
  <c r="O47" i="11"/>
  <c r="O48" i="11"/>
  <c r="O49" i="11"/>
  <c r="O50" i="11"/>
  <c r="O51" i="11"/>
  <c r="O52" i="11"/>
  <c r="O55" i="11"/>
  <c r="O53" i="11"/>
  <c r="O54" i="11"/>
  <c r="O57" i="11"/>
  <c r="O56" i="11"/>
  <c r="O58" i="11"/>
  <c r="O59" i="11"/>
  <c r="O61" i="11"/>
  <c r="O60" i="11"/>
  <c r="O62" i="11"/>
  <c r="O63" i="11"/>
  <c r="O64" i="11"/>
  <c r="O66" i="11"/>
  <c r="O65" i="11"/>
  <c r="O67" i="11"/>
  <c r="O70" i="11"/>
  <c r="O68" i="11"/>
  <c r="O69" i="11"/>
  <c r="O71" i="11"/>
  <c r="O73" i="11"/>
  <c r="O72" i="11"/>
  <c r="O74" i="11"/>
  <c r="O76" i="11"/>
  <c r="O78" i="11"/>
  <c r="O75" i="11"/>
  <c r="O77" i="11"/>
  <c r="O79" i="11"/>
  <c r="O81" i="11"/>
  <c r="O80" i="11"/>
  <c r="O82" i="11"/>
  <c r="O86" i="11"/>
  <c r="O85" i="11"/>
  <c r="O84" i="11"/>
  <c r="O83" i="11"/>
  <c r="O87" i="11"/>
  <c r="O88" i="11"/>
  <c r="O89" i="11"/>
  <c r="O90" i="11"/>
  <c r="O92" i="11"/>
  <c r="O91" i="11"/>
  <c r="O94" i="11"/>
  <c r="O93" i="11"/>
  <c r="O95" i="11"/>
  <c r="O96" i="11"/>
  <c r="O99" i="11"/>
  <c r="O97" i="11"/>
  <c r="O98" i="11"/>
  <c r="O101" i="11"/>
  <c r="O100" i="11"/>
  <c r="O102" i="11"/>
  <c r="O104" i="11"/>
  <c r="O103" i="11"/>
  <c r="O106" i="11"/>
  <c r="O107" i="11"/>
  <c r="O108" i="11"/>
  <c r="O105" i="11"/>
  <c r="O111" i="11"/>
  <c r="O110" i="11"/>
  <c r="O109" i="11"/>
  <c r="O115" i="11"/>
  <c r="O112" i="11"/>
  <c r="O113" i="11"/>
  <c r="O114" i="11"/>
  <c r="O116" i="11"/>
  <c r="O119" i="11"/>
  <c r="O121" i="11"/>
  <c r="P122" i="11"/>
  <c r="P4" i="11"/>
  <c r="P2" i="11"/>
  <c r="P3" i="11"/>
  <c r="P5" i="11"/>
  <c r="P7" i="11"/>
  <c r="P6" i="11"/>
  <c r="P8" i="11"/>
  <c r="P11" i="11"/>
  <c r="P10" i="11"/>
  <c r="P13" i="11"/>
  <c r="P12" i="11"/>
  <c r="P9" i="11"/>
  <c r="P14" i="11"/>
  <c r="P16" i="11"/>
  <c r="P15" i="11"/>
  <c r="P17" i="11"/>
  <c r="P18" i="11"/>
  <c r="P19" i="11"/>
  <c r="P21" i="11"/>
  <c r="P20" i="11"/>
  <c r="P23" i="11"/>
  <c r="M23" i="10" s="1" a="1"/>
  <c r="M23" i="10" s="1"/>
  <c r="P24" i="11"/>
  <c r="P22" i="11"/>
  <c r="P25" i="11"/>
  <c r="P27" i="11"/>
  <c r="P26" i="11"/>
  <c r="P30" i="11"/>
  <c r="P28" i="11"/>
  <c r="M28" i="10" s="1" a="1"/>
  <c r="M28" i="10" s="1"/>
  <c r="P29" i="11"/>
  <c r="M29" i="10" s="1" a="1"/>
  <c r="M29" i="10" s="1"/>
  <c r="P31" i="11"/>
  <c r="P33" i="11"/>
  <c r="P34" i="11"/>
  <c r="P32" i="11"/>
  <c r="M32" i="10" s="1" a="1"/>
  <c r="M32" i="10" s="1"/>
  <c r="P36" i="11"/>
  <c r="P35" i="11"/>
  <c r="P38" i="11"/>
  <c r="P37" i="11"/>
  <c r="P39" i="11"/>
  <c r="P40" i="11"/>
  <c r="P41" i="11"/>
  <c r="P43" i="11"/>
  <c r="P42" i="11"/>
  <c r="P46" i="11"/>
  <c r="P44" i="11"/>
  <c r="P45" i="11"/>
  <c r="P48" i="11"/>
  <c r="P50" i="11"/>
  <c r="P51" i="11"/>
  <c r="P49" i="11"/>
  <c r="P47" i="11"/>
  <c r="P52" i="11"/>
  <c r="P53" i="11"/>
  <c r="P54" i="11"/>
  <c r="P56" i="11"/>
  <c r="P55" i="11"/>
  <c r="P57" i="11"/>
  <c r="P60" i="11"/>
  <c r="P58" i="11"/>
  <c r="P59" i="11"/>
  <c r="P62" i="11"/>
  <c r="P61" i="11"/>
  <c r="P63" i="11"/>
  <c r="P65" i="11"/>
  <c r="P64" i="11"/>
  <c r="P69" i="11"/>
  <c r="P68" i="11"/>
  <c r="P66" i="11"/>
  <c r="P67" i="11"/>
  <c r="P71" i="11"/>
  <c r="P70" i="11"/>
  <c r="P75" i="11"/>
  <c r="P72" i="11"/>
  <c r="P74" i="11"/>
  <c r="P73" i="11"/>
  <c r="P79" i="11"/>
  <c r="P76" i="11"/>
  <c r="P77" i="11"/>
  <c r="P78" i="11"/>
  <c r="P81" i="11"/>
  <c r="P80" i="11"/>
  <c r="P84" i="11"/>
  <c r="P82" i="11"/>
  <c r="P83" i="11"/>
  <c r="P86" i="11"/>
  <c r="P88" i="11"/>
  <c r="P85" i="11"/>
  <c r="P87" i="11"/>
  <c r="P90" i="11"/>
  <c r="P89" i="11"/>
  <c r="P93" i="11"/>
  <c r="P91" i="11"/>
  <c r="P95" i="11"/>
  <c r="P92" i="11"/>
  <c r="P94" i="11"/>
  <c r="P99" i="11"/>
  <c r="P98" i="11"/>
  <c r="P97" i="11"/>
  <c r="P96" i="11"/>
  <c r="P101" i="11"/>
  <c r="P100" i="11"/>
  <c r="P103" i="11"/>
  <c r="P102" i="11"/>
  <c r="P105" i="11"/>
  <c r="P104" i="11"/>
  <c r="P107" i="11"/>
  <c r="P106" i="11"/>
  <c r="P108" i="11"/>
  <c r="P109" i="11"/>
  <c r="P113" i="11"/>
  <c r="P110" i="11"/>
  <c r="P111" i="11"/>
  <c r="P114" i="11"/>
  <c r="P112" i="11"/>
  <c r="P116" i="11"/>
  <c r="O120" i="11"/>
  <c r="N122" i="11"/>
  <c r="R121" i="11" s="1"/>
  <c r="M122" i="11"/>
  <c r="Q121" i="11" s="1"/>
  <c r="P115" i="11"/>
  <c r="M20" i="10" l="1" a="1"/>
  <c r="M20" i="10" s="1"/>
  <c r="M9" i="10" a="1"/>
  <c r="M9" i="10" s="1"/>
  <c r="M5" i="10" a="1"/>
  <c r="M5" i="10" s="1"/>
  <c r="L18" i="10" a="1"/>
  <c r="L18" i="10" s="1"/>
  <c r="L12" i="10" a="1"/>
  <c r="L12" i="10" s="1"/>
  <c r="M30" i="10" a="1"/>
  <c r="M30" i="10" s="1"/>
  <c r="L19" i="10" a="1"/>
  <c r="L19" i="10" s="1"/>
  <c r="M26" i="10" a="1"/>
  <c r="M26" i="10" s="1"/>
  <c r="L24" i="10" a="1"/>
  <c r="L24" i="10" s="1"/>
  <c r="M27" i="10" a="1"/>
  <c r="M27" i="10" s="1"/>
  <c r="M18" i="10" a="1"/>
  <c r="M18" i="10" s="1"/>
  <c r="M10" i="10" a="1"/>
  <c r="M10" i="10" s="1"/>
  <c r="M4" i="10" a="1"/>
  <c r="M4" i="10" s="1"/>
  <c r="L16" i="10" a="1"/>
  <c r="L16" i="10" s="1"/>
  <c r="L7" i="10" a="1"/>
  <c r="L7" i="10" s="1"/>
  <c r="M17" i="10" a="1"/>
  <c r="M17" i="10" s="1"/>
  <c r="L15" i="10" a="1"/>
  <c r="L15" i="10" s="1"/>
  <c r="L6" i="10" a="1"/>
  <c r="L6" i="10" s="1"/>
  <c r="L21" i="10" a="1"/>
  <c r="L21" i="10" s="1"/>
  <c r="M25" i="10" a="1"/>
  <c r="M25" i="10" s="1"/>
  <c r="M31" i="10" a="1"/>
  <c r="M31" i="10" s="1"/>
  <c r="M24" i="10" a="1"/>
  <c r="M24" i="10" s="1"/>
  <c r="L25" i="10" a="1"/>
  <c r="L25" i="10" s="1"/>
  <c r="M14" i="10" a="1"/>
  <c r="M14" i="10" s="1"/>
  <c r="M7" i="10" a="1"/>
  <c r="M7" i="10" s="1"/>
  <c r="L11" i="10" a="1"/>
  <c r="L11" i="10" s="1"/>
  <c r="L5" i="10" a="1"/>
  <c r="L5" i="10" s="1"/>
  <c r="M21" i="10" a="1"/>
  <c r="M21" i="10" s="1"/>
  <c r="M12" i="10" a="1"/>
  <c r="M12" i="10" s="1"/>
  <c r="M3" i="10" a="1"/>
  <c r="M3" i="10" s="1"/>
  <c r="L10" i="10" a="1"/>
  <c r="L10" i="10" s="1"/>
  <c r="L3" i="10" a="1"/>
  <c r="L3" i="10" s="1"/>
  <c r="M19" i="10" a="1"/>
  <c r="M19" i="10" s="1"/>
  <c r="M13" i="10" a="1"/>
  <c r="M13" i="10" s="1"/>
  <c r="L17" i="10" a="1"/>
  <c r="L17" i="10" s="1"/>
  <c r="L9" i="10" a="1"/>
  <c r="L9" i="10" s="1"/>
  <c r="M11" i="10" a="1"/>
  <c r="M11" i="10" s="1"/>
  <c r="M2" i="10" a="1"/>
  <c r="M2" i="10" s="1"/>
  <c r="M22" i="10" a="1"/>
  <c r="M22" i="10" s="1"/>
  <c r="M15" i="10" a="1"/>
  <c r="M15" i="10" s="1"/>
  <c r="M8" i="10" a="1"/>
  <c r="M8" i="10" s="1"/>
  <c r="L14" i="10" a="1"/>
  <c r="L14" i="10" s="1"/>
  <c r="L4" i="10" a="1"/>
  <c r="L4" i="10" s="1"/>
  <c r="M16" i="10" a="1"/>
  <c r="M16" i="10" s="1"/>
  <c r="M6" i="10" a="1"/>
  <c r="M6" i="10" s="1"/>
  <c r="L2" i="10" a="1"/>
  <c r="L2" i="10" s="1"/>
  <c r="L22" i="10" a="1"/>
  <c r="L22" i="10" s="1"/>
  <c r="L13" i="10" a="1"/>
  <c r="L13" i="10" s="1"/>
  <c r="L8" i="10" a="1"/>
  <c r="L8" i="10" s="1"/>
  <c r="Q122" i="11"/>
  <c r="Q3" i="11"/>
  <c r="Q2" i="11"/>
  <c r="Q7" i="11"/>
  <c r="Q5" i="11"/>
  <c r="Q6" i="11"/>
  <c r="Q8" i="11"/>
  <c r="Q10" i="11"/>
  <c r="Q4" i="11"/>
  <c r="Q11" i="11"/>
  <c r="Q9" i="11"/>
  <c r="Q13" i="11"/>
  <c r="Q12" i="11"/>
  <c r="Q16" i="11"/>
  <c r="Q15" i="11"/>
  <c r="Q14" i="11"/>
  <c r="Q18" i="11"/>
  <c r="Q17" i="11"/>
  <c r="Q20" i="11"/>
  <c r="Q19" i="11"/>
  <c r="Q23" i="11"/>
  <c r="Q21" i="11"/>
  <c r="Q25" i="11"/>
  <c r="N25" i="10" s="1" a="1"/>
  <c r="N25" i="10" s="1"/>
  <c r="Q24" i="11"/>
  <c r="Q22" i="11"/>
  <c r="Q26" i="11"/>
  <c r="Q27" i="11"/>
  <c r="Q28" i="11"/>
  <c r="Q30" i="11"/>
  <c r="N30" i="10" s="1" a="1"/>
  <c r="N30" i="10" s="1"/>
  <c r="Q32" i="11"/>
  <c r="Q29" i="11"/>
  <c r="N29" i="10" s="1" a="1"/>
  <c r="N29" i="10" s="1"/>
  <c r="Q31" i="11"/>
  <c r="Q34" i="11"/>
  <c r="Q35" i="11"/>
  <c r="Q38" i="11"/>
  <c r="Q37" i="11"/>
  <c r="Q33" i="11"/>
  <c r="Q39" i="11"/>
  <c r="Q40" i="11"/>
  <c r="Q41" i="11"/>
  <c r="Q36" i="11"/>
  <c r="Q42" i="11"/>
  <c r="Q43" i="11"/>
  <c r="Q48" i="11"/>
  <c r="Q44" i="11"/>
  <c r="Q47" i="11"/>
  <c r="Q46" i="11"/>
  <c r="Q45" i="11"/>
  <c r="Q50" i="11"/>
  <c r="Q49" i="11"/>
  <c r="Q51" i="11"/>
  <c r="Q52" i="11"/>
  <c r="Q54" i="11"/>
  <c r="Q56" i="11"/>
  <c r="Q57" i="11"/>
  <c r="Q53" i="11"/>
  <c r="Q59" i="11"/>
  <c r="Q55" i="11"/>
  <c r="Q60" i="11"/>
  <c r="Q58" i="11"/>
  <c r="Q62" i="11"/>
  <c r="Q63" i="11"/>
  <c r="Q67" i="11"/>
  <c r="Q61" i="11"/>
  <c r="Q65" i="11"/>
  <c r="Q64" i="11"/>
  <c r="Q66" i="11"/>
  <c r="Q69" i="11"/>
  <c r="Q72" i="11"/>
  <c r="Q68" i="11"/>
  <c r="Q73" i="11"/>
  <c r="Q71" i="11"/>
  <c r="Q70" i="11"/>
  <c r="Q76" i="11"/>
  <c r="Q74" i="11"/>
  <c r="Q78" i="11"/>
  <c r="Q75" i="11"/>
  <c r="Q80" i="11"/>
  <c r="Q77" i="11"/>
  <c r="Q79" i="11"/>
  <c r="Q83" i="11"/>
  <c r="Q82" i="11"/>
  <c r="Q81" i="11"/>
  <c r="Q86" i="11"/>
  <c r="Q85" i="11"/>
  <c r="Q84" i="11"/>
  <c r="Q88" i="11"/>
  <c r="Q89" i="11"/>
  <c r="Q92" i="11"/>
  <c r="Q87" i="11"/>
  <c r="Q91" i="11"/>
  <c r="Q90" i="11"/>
  <c r="Q94" i="11"/>
  <c r="Q93" i="11"/>
  <c r="Q97" i="11"/>
  <c r="Q95" i="11"/>
  <c r="Q102" i="11"/>
  <c r="Q96" i="11"/>
  <c r="Q101" i="11"/>
  <c r="Q99" i="11"/>
  <c r="Q98" i="11"/>
  <c r="Q100" i="11"/>
  <c r="Q103" i="11"/>
  <c r="Q104" i="11"/>
  <c r="Q107" i="11"/>
  <c r="Q105" i="11"/>
  <c r="Q106" i="11"/>
  <c r="Q108" i="11"/>
  <c r="Q110" i="11"/>
  <c r="Q109" i="11"/>
  <c r="Q113" i="11"/>
  <c r="Q118" i="11"/>
  <c r="Q119" i="11"/>
  <c r="Q117" i="11"/>
  <c r="Q111" i="11"/>
  <c r="Q115" i="11"/>
  <c r="Q116" i="11"/>
  <c r="Q112" i="11"/>
  <c r="Q114" i="11"/>
  <c r="Q120" i="11"/>
  <c r="R122" i="11"/>
  <c r="R2" i="11"/>
  <c r="R3" i="11"/>
  <c r="R6" i="11"/>
  <c r="R5" i="11"/>
  <c r="R4" i="11"/>
  <c r="R8" i="11"/>
  <c r="R9" i="11"/>
  <c r="R11" i="11"/>
  <c r="R7" i="11"/>
  <c r="R12" i="11"/>
  <c r="R10" i="11"/>
  <c r="R13" i="11"/>
  <c r="R16" i="11"/>
  <c r="R15" i="11"/>
  <c r="R14" i="11"/>
  <c r="O14" i="10" s="1" a="1"/>
  <c r="O14" i="10" s="1"/>
  <c r="R18" i="11"/>
  <c r="R17" i="11"/>
  <c r="R19" i="11"/>
  <c r="R20" i="11"/>
  <c r="R21" i="11"/>
  <c r="R22" i="11"/>
  <c r="R24" i="11"/>
  <c r="O24" i="10" s="1" a="1"/>
  <c r="O24" i="10" s="1"/>
  <c r="R25" i="11"/>
  <c r="O25" i="10" s="1" a="1"/>
  <c r="O25" i="10" s="1"/>
  <c r="R23" i="11"/>
  <c r="R26" i="11"/>
  <c r="R27" i="11"/>
  <c r="R28" i="11"/>
  <c r="R31" i="11"/>
  <c r="O31" i="10" s="1" a="1"/>
  <c r="O31" i="10" s="1"/>
  <c r="R30" i="11"/>
  <c r="O30" i="10" s="1" a="1"/>
  <c r="O30" i="10" s="1"/>
  <c r="R29" i="11"/>
  <c r="O29" i="10" s="1" a="1"/>
  <c r="O29" i="10" s="1"/>
  <c r="R34" i="11"/>
  <c r="R32" i="11"/>
  <c r="O32" i="10" s="1" a="1"/>
  <c r="O32" i="10" s="1"/>
  <c r="R33" i="11"/>
  <c r="R35" i="11"/>
  <c r="R38" i="11"/>
  <c r="R37" i="11"/>
  <c r="R36" i="11"/>
  <c r="R40" i="11"/>
  <c r="R39" i="11"/>
  <c r="R41" i="11"/>
  <c r="R42" i="11"/>
  <c r="R43" i="11"/>
  <c r="R44" i="11"/>
  <c r="R46" i="11"/>
  <c r="R45" i="11"/>
  <c r="R48" i="11"/>
  <c r="R47" i="11"/>
  <c r="R50" i="11"/>
  <c r="R49" i="11"/>
  <c r="R54" i="11"/>
  <c r="R52" i="11"/>
  <c r="R56" i="11"/>
  <c r="R51" i="11"/>
  <c r="R53" i="11"/>
  <c r="R57" i="11"/>
  <c r="R55" i="11"/>
  <c r="R58" i="11"/>
  <c r="R60" i="11"/>
  <c r="R59" i="11"/>
  <c r="R62" i="11"/>
  <c r="R67" i="11"/>
  <c r="R64" i="11"/>
  <c r="R65" i="11"/>
  <c r="R61" i="11"/>
  <c r="R63" i="11"/>
  <c r="R66" i="11"/>
  <c r="R71" i="11"/>
  <c r="R69" i="11"/>
  <c r="R70" i="11"/>
  <c r="R68" i="11"/>
  <c r="R72" i="11"/>
  <c r="R73" i="11"/>
  <c r="R76" i="11"/>
  <c r="R74" i="11"/>
  <c r="R75" i="11"/>
  <c r="R77" i="11"/>
  <c r="R80" i="11"/>
  <c r="R78" i="11"/>
  <c r="R79" i="11"/>
  <c r="R83" i="11"/>
  <c r="R82" i="11"/>
  <c r="R85" i="11"/>
  <c r="R81" i="11"/>
  <c r="R86" i="11"/>
  <c r="R88" i="11"/>
  <c r="R89" i="11"/>
  <c r="R87" i="11"/>
  <c r="R84" i="11"/>
  <c r="R90" i="11"/>
  <c r="R91" i="11"/>
  <c r="R93" i="11"/>
  <c r="R94" i="11"/>
  <c r="R97" i="11"/>
  <c r="R92" i="11"/>
  <c r="R95" i="11"/>
  <c r="R96" i="11"/>
  <c r="R98" i="11"/>
  <c r="R101" i="11"/>
  <c r="R99" i="11"/>
  <c r="R103" i="11"/>
  <c r="R100" i="11"/>
  <c r="R104" i="11"/>
  <c r="R102" i="11"/>
  <c r="R105" i="11"/>
  <c r="R107" i="11"/>
  <c r="R106" i="11"/>
  <c r="R110" i="11"/>
  <c r="R109" i="11"/>
  <c r="R108" i="11"/>
  <c r="R113" i="11"/>
  <c r="R120" i="11"/>
  <c r="R115" i="11"/>
  <c r="R111" i="11"/>
  <c r="R117" i="11"/>
  <c r="R119" i="11"/>
  <c r="R118" i="11"/>
  <c r="R114" i="11"/>
  <c r="R112" i="11"/>
  <c r="R116" i="11"/>
  <c r="O22" i="10" l="1" a="1"/>
  <c r="O22" i="10" s="1"/>
  <c r="N32" i="10" a="1"/>
  <c r="N32" i="10" s="1"/>
  <c r="N23" i="10" a="1"/>
  <c r="N23" i="10" s="1"/>
  <c r="O28" i="10" a="1"/>
  <c r="O28" i="10" s="1"/>
  <c r="N28" i="10" a="1"/>
  <c r="N28" i="10" s="1"/>
  <c r="O27" i="10" a="1"/>
  <c r="O27" i="10" s="1"/>
  <c r="N27" i="10" a="1"/>
  <c r="N27" i="10" s="1"/>
  <c r="O26" i="10" a="1"/>
  <c r="O26" i="10" s="1"/>
  <c r="N26" i="10" a="1"/>
  <c r="N26" i="10" s="1"/>
  <c r="O23" i="10" a="1"/>
  <c r="O23" i="10" s="1"/>
  <c r="N18" i="10" a="1"/>
  <c r="N18" i="10" s="1"/>
  <c r="N31" i="10" a="1"/>
  <c r="N31" i="10" s="1"/>
  <c r="N24" i="10" a="1"/>
  <c r="N24" i="10" s="1"/>
  <c r="O9" i="10" a="1"/>
  <c r="O9" i="10" s="1"/>
  <c r="N22" i="10" a="1"/>
  <c r="N22" i="10" s="1"/>
  <c r="N15" i="10" a="1"/>
  <c r="N15" i="10" s="1"/>
  <c r="N14" i="10" a="1"/>
  <c r="N14" i="10" s="1"/>
  <c r="N10" i="10" a="1"/>
  <c r="N10" i="10" s="1"/>
  <c r="H3" i="10" a="1"/>
  <c r="H3" i="10" s="1"/>
  <c r="O18" i="10" a="1"/>
  <c r="O18" i="10" s="1"/>
  <c r="O11" i="10" a="1"/>
  <c r="O11" i="10" s="1"/>
  <c r="N4" i="10" a="1"/>
  <c r="N4" i="10" s="1"/>
  <c r="O15" i="10" a="1"/>
  <c r="O15" i="10" s="1"/>
  <c r="O8" i="10" a="1"/>
  <c r="O8" i="10" s="1"/>
  <c r="N8" i="10" a="1"/>
  <c r="N8" i="10" s="1"/>
  <c r="O16" i="10" a="1"/>
  <c r="O16" i="10" s="1"/>
  <c r="O4" i="10" a="1"/>
  <c r="O4" i="10" s="1"/>
  <c r="N21" i="10" a="1"/>
  <c r="N21" i="10" s="1"/>
  <c r="N16" i="10" a="1"/>
  <c r="N16" i="10" s="1"/>
  <c r="N6" i="10" a="1"/>
  <c r="N6" i="10" s="1"/>
  <c r="O21" i="10" a="1"/>
  <c r="O21" i="10" s="1"/>
  <c r="O13" i="10" a="1"/>
  <c r="O13" i="10" s="1"/>
  <c r="O5" i="10" a="1"/>
  <c r="O5" i="10" s="1"/>
  <c r="N12" i="10" a="1"/>
  <c r="N12" i="10" s="1"/>
  <c r="N5" i="10" a="1"/>
  <c r="N5" i="10" s="1"/>
  <c r="O20" i="10" a="1"/>
  <c r="O20" i="10" s="1"/>
  <c r="O10" i="10" a="1"/>
  <c r="O10" i="10" s="1"/>
  <c r="O6" i="10" a="1"/>
  <c r="O6" i="10" s="1"/>
  <c r="N19" i="10" a="1"/>
  <c r="N19" i="10" s="1"/>
  <c r="N13" i="10" a="1"/>
  <c r="N13" i="10" s="1"/>
  <c r="N7" i="10" a="1"/>
  <c r="N7" i="10" s="1"/>
  <c r="O19" i="10" a="1"/>
  <c r="O19" i="10" s="1"/>
  <c r="O12" i="10" a="1"/>
  <c r="O12" i="10" s="1"/>
  <c r="O3" i="10" a="1"/>
  <c r="O3" i="10" s="1"/>
  <c r="N20" i="10" a="1"/>
  <c r="N20" i="10" s="1"/>
  <c r="N9" i="10" a="1"/>
  <c r="N9" i="10" s="1"/>
  <c r="N2" i="10" a="1"/>
  <c r="N2" i="10" s="1"/>
  <c r="O17" i="10" a="1"/>
  <c r="O17" i="10" s="1"/>
  <c r="O7" i="10" a="1"/>
  <c r="O7" i="10" s="1"/>
  <c r="O2" i="10" a="1"/>
  <c r="O2" i="10" s="1"/>
  <c r="N17" i="10" a="1"/>
  <c r="N17" i="10" s="1"/>
  <c r="N11" i="10" a="1"/>
  <c r="N11" i="10" s="1"/>
  <c r="N3" i="10" a="1"/>
  <c r="N3" i="10" s="1"/>
  <c r="Q30" i="10" l="1"/>
  <c r="P26" i="10"/>
  <c r="P24" i="10"/>
  <c r="Q23" i="10"/>
  <c r="Q31" i="10"/>
  <c r="P27" i="10"/>
  <c r="Q24" i="10"/>
  <c r="R24" i="10" s="1"/>
  <c r="Q32" i="10"/>
  <c r="P28" i="10"/>
  <c r="Q28" i="10"/>
  <c r="R28" i="10" s="1"/>
  <c r="P25" i="10"/>
  <c r="Q25" i="10"/>
  <c r="P29" i="10"/>
  <c r="P32" i="10"/>
  <c r="Q26" i="10"/>
  <c r="R26" i="10" s="1"/>
  <c r="P30" i="10"/>
  <c r="Q27" i="10"/>
  <c r="P23" i="10"/>
  <c r="P31" i="10"/>
  <c r="Q29" i="10"/>
  <c r="Q6" i="10"/>
  <c r="Q14" i="10"/>
  <c r="Q22" i="10"/>
  <c r="P4" i="10"/>
  <c r="P12" i="10"/>
  <c r="P20" i="10"/>
  <c r="Q5" i="10"/>
  <c r="Q7" i="10"/>
  <c r="Q15" i="10"/>
  <c r="P5" i="10"/>
  <c r="P13" i="10"/>
  <c r="P21" i="10"/>
  <c r="Q13" i="10"/>
  <c r="P11" i="10"/>
  <c r="Q8" i="10"/>
  <c r="Q16" i="10"/>
  <c r="P6" i="10"/>
  <c r="P14" i="10"/>
  <c r="P22" i="10"/>
  <c r="P19" i="10"/>
  <c r="Q9" i="10"/>
  <c r="Q17" i="10"/>
  <c r="P7" i="10"/>
  <c r="P15" i="10"/>
  <c r="Q10" i="10"/>
  <c r="Q18" i="10"/>
  <c r="P8" i="10"/>
  <c r="P16" i="10"/>
  <c r="Q3" i="10"/>
  <c r="Q11" i="10"/>
  <c r="R11" i="10" s="1"/>
  <c r="Q19" i="10"/>
  <c r="Q2" i="10"/>
  <c r="P9" i="10"/>
  <c r="P17" i="10"/>
  <c r="Q21" i="10"/>
  <c r="Q4" i="10"/>
  <c r="R4" i="10" s="1"/>
  <c r="Q12" i="10"/>
  <c r="R12" i="10" s="1"/>
  <c r="Q20" i="10"/>
  <c r="R20" i="10" s="1"/>
  <c r="P2" i="10"/>
  <c r="W2" i="10" s="1"/>
  <c r="P10" i="10"/>
  <c r="P18" i="10"/>
  <c r="P3" i="10"/>
  <c r="R32" i="10" l="1"/>
  <c r="R31" i="10"/>
  <c r="R2" i="10"/>
  <c r="T2" i="10" s="1"/>
  <c r="R16" i="10"/>
  <c r="R29" i="10"/>
  <c r="R25" i="10"/>
  <c r="R23" i="10"/>
  <c r="R19" i="10"/>
  <c r="R8" i="10"/>
  <c r="R5" i="10"/>
  <c r="R17" i="10"/>
  <c r="R3" i="10"/>
  <c r="R9" i="10"/>
  <c r="R13" i="10"/>
  <c r="R27" i="10"/>
  <c r="R30" i="10"/>
  <c r="R21" i="10"/>
  <c r="R7" i="10"/>
  <c r="R22" i="10"/>
  <c r="R18" i="10"/>
  <c r="R14" i="10"/>
  <c r="R10" i="10"/>
  <c r="R15" i="10"/>
  <c r="R6" i="10"/>
  <c r="T3" i="10" l="1"/>
  <c r="H4" i="10"/>
  <c r="T4" i="10"/>
  <c r="S27" i="10" l="1"/>
  <c r="S30" i="10"/>
  <c r="S29" i="10"/>
  <c r="S31" i="10"/>
  <c r="S28" i="10"/>
  <c r="S23" i="10"/>
  <c r="S32" i="10"/>
  <c r="S25" i="10"/>
  <c r="S26" i="10"/>
  <c r="S24" i="10"/>
  <c r="T5" i="10"/>
  <c r="S2" i="10"/>
  <c r="U2" i="10" s="1"/>
  <c r="S21" i="10"/>
  <c r="S3" i="10"/>
  <c r="S9" i="10"/>
  <c r="S7" i="10"/>
  <c r="S14" i="10"/>
  <c r="S20" i="10"/>
  <c r="S16" i="10"/>
  <c r="S12" i="10"/>
  <c r="S5" i="10"/>
  <c r="S22" i="10"/>
  <c r="S15" i="10"/>
  <c r="S13" i="10"/>
  <c r="S17" i="10"/>
  <c r="S8" i="10"/>
  <c r="S10" i="10"/>
  <c r="S11" i="10"/>
  <c r="S6" i="10"/>
  <c r="S18" i="10"/>
  <c r="S4" i="10"/>
  <c r="S19" i="10"/>
  <c r="U3" i="10" l="1"/>
  <c r="V2" i="10"/>
  <c r="T6" i="10"/>
  <c r="T7" i="10" l="1"/>
  <c r="U4" i="10"/>
  <c r="V3" i="10"/>
  <c r="W3" i="10" s="1"/>
  <c r="U5" i="10" l="1"/>
  <c r="V4" i="10"/>
  <c r="W4" i="10" s="1"/>
  <c r="T8" i="10"/>
  <c r="T9" i="10" l="1"/>
  <c r="U6" i="10"/>
  <c r="V5" i="10"/>
  <c r="W5" i="10" s="1"/>
  <c r="U7" i="10" l="1"/>
  <c r="V6" i="10"/>
  <c r="W6" i="10" s="1"/>
  <c r="T10" i="10"/>
  <c r="T11" i="10" l="1"/>
  <c r="U8" i="10"/>
  <c r="V7" i="10"/>
  <c r="W7" i="10" s="1"/>
  <c r="U9" i="10" l="1"/>
  <c r="V8" i="10"/>
  <c r="W8" i="10" s="1"/>
  <c r="T12" i="10"/>
  <c r="T13" i="10" l="1"/>
  <c r="U10" i="10"/>
  <c r="V9" i="10"/>
  <c r="W9" i="10" s="1"/>
  <c r="U11" i="10" l="1"/>
  <c r="V10" i="10"/>
  <c r="W10" i="10" s="1"/>
  <c r="T14" i="10"/>
  <c r="T15" i="10" l="1"/>
  <c r="U12" i="10"/>
  <c r="V11" i="10"/>
  <c r="W11" i="10" s="1"/>
  <c r="U13" i="10" l="1"/>
  <c r="V12" i="10"/>
  <c r="W12" i="10" s="1"/>
  <c r="T16" i="10"/>
  <c r="T17" i="10" l="1"/>
  <c r="U14" i="10"/>
  <c r="V13" i="10"/>
  <c r="W13" i="10" s="1"/>
  <c r="U15" i="10" l="1"/>
  <c r="V14" i="10"/>
  <c r="W14" i="10" s="1"/>
  <c r="T18" i="10"/>
  <c r="T19" i="10" l="1"/>
  <c r="U16" i="10"/>
  <c r="V15" i="10"/>
  <c r="W15" i="10" s="1"/>
  <c r="U17" i="10" l="1"/>
  <c r="V16" i="10"/>
  <c r="W16" i="10" s="1"/>
  <c r="T20" i="10"/>
  <c r="T21" i="10" l="1"/>
  <c r="U18" i="10"/>
  <c r="V17" i="10"/>
  <c r="W17" i="10" s="1"/>
  <c r="U19" i="10" l="1"/>
  <c r="V18" i="10"/>
  <c r="W18" i="10" s="1"/>
  <c r="T22" i="10"/>
  <c r="T23" i="10" s="1"/>
  <c r="T24" i="10" l="1"/>
  <c r="U20" i="10"/>
  <c r="V19" i="10"/>
  <c r="W19" i="10" s="1"/>
  <c r="T25" i="10" l="1"/>
  <c r="U21" i="10"/>
  <c r="V20" i="10"/>
  <c r="W20" i="10" s="1"/>
  <c r="T26" i="10" l="1"/>
  <c r="U22" i="10"/>
  <c r="V21" i="10"/>
  <c r="W21" i="10" s="1"/>
  <c r="V22" i="10" l="1"/>
  <c r="W22" i="10" s="1"/>
  <c r="U23" i="10"/>
  <c r="T27" i="10"/>
  <c r="T28" i="10" l="1"/>
  <c r="U24" i="10"/>
  <c r="V23" i="10"/>
  <c r="W23" i="10" s="1"/>
  <c r="U25" i="10" l="1"/>
  <c r="V24" i="10"/>
  <c r="W24" i="10" s="1"/>
  <c r="T29" i="10"/>
  <c r="T30" i="10" l="1"/>
  <c r="U26" i="10"/>
  <c r="V25" i="10"/>
  <c r="W25" i="10" s="1"/>
  <c r="T31" i="10" l="1"/>
  <c r="U27" i="10"/>
  <c r="V26" i="10"/>
  <c r="W26" i="10" s="1"/>
  <c r="U28" i="10" l="1"/>
  <c r="V27" i="10"/>
  <c r="W27" i="10" s="1"/>
  <c r="T32" i="10"/>
  <c r="U29" i="10" l="1"/>
  <c r="V28" i="10"/>
  <c r="W28" i="10" s="1"/>
  <c r="U30" i="10" l="1"/>
  <c r="V29" i="10"/>
  <c r="W29" i="10" s="1"/>
  <c r="U31" i="10" l="1"/>
  <c r="V30" i="10"/>
  <c r="W30" i="10" s="1"/>
  <c r="U32" i="10" l="1"/>
  <c r="V32" i="10" s="1"/>
  <c r="W32" i="10" s="1"/>
  <c r="V31" i="10"/>
  <c r="W3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<sst xmlns="http://schemas.openxmlformats.org/spreadsheetml/2006/main" count="46" uniqueCount="45">
  <si>
    <t>t</t>
  </si>
  <si>
    <t>q|20</t>
  </si>
  <si>
    <t>q|30</t>
  </si>
  <si>
    <t>q|40</t>
  </si>
  <si>
    <t>q|50</t>
  </si>
  <si>
    <t>q|60</t>
  </si>
  <si>
    <t>x</t>
  </si>
  <si>
    <t>v_i^t</t>
  </si>
  <si>
    <t>v_ir^t</t>
  </si>
  <si>
    <t>D_i</t>
  </si>
  <si>
    <t>D_ir</t>
  </si>
  <si>
    <t>C_i</t>
  </si>
  <si>
    <t>C_ir</t>
  </si>
  <si>
    <t>N_i</t>
  </si>
  <si>
    <t>N_ir</t>
  </si>
  <si>
    <t>M_i</t>
  </si>
  <si>
    <t>M_ir</t>
  </si>
  <si>
    <t>aexn_i(k)</t>
  </si>
  <si>
    <t>aexn_ir(k)</t>
  </si>
  <si>
    <t>Axn_i(k)</t>
  </si>
  <si>
    <t>Axn_ir(k)</t>
  </si>
  <si>
    <t>VS</t>
  </si>
  <si>
    <t>DK_i</t>
  </si>
  <si>
    <t>DK_ir</t>
  </si>
  <si>
    <t>benötigt</t>
  </si>
  <si>
    <t>gestellt</t>
  </si>
  <si>
    <t>cum_ben</t>
  </si>
  <si>
    <t>cum_gest</t>
  </si>
  <si>
    <t>Abschlag</t>
  </si>
  <si>
    <t>Abschlag_%</t>
  </si>
  <si>
    <t>Laufzeit</t>
  </si>
  <si>
    <t>Rechenzins</t>
  </si>
  <si>
    <t>Zinsstress</t>
  </si>
  <si>
    <t>Prämie</t>
  </si>
  <si>
    <t>Duration Aktivseite</t>
  </si>
  <si>
    <t>Bereitstellungszins</t>
  </si>
  <si>
    <t>lx</t>
  </si>
  <si>
    <t>dx</t>
  </si>
  <si>
    <t>EINGABE</t>
  </si>
  <si>
    <t>t'</t>
  </si>
  <si>
    <t>wird berechnet:</t>
  </si>
  <si>
    <t>Summe benötigt</t>
  </si>
  <si>
    <t>S(0….n)</t>
  </si>
  <si>
    <t>Dropdown Alter</t>
  </si>
  <si>
    <t>Datenbereich muss manuell angepasst werden: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</si>
</sst>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000"/>
    <numFmt numFmtId="165" formatCode="0.000000"/>
    <numFmt numFmtId="166" formatCode="0.00000"/>
    <numFmt numFmtId="167" formatCode="0.0000"/>
  </numFmts>
  <fonts count="6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D966"/>
        <bgColor rgb="FFFFD966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/>
    <xf numFmtId="0" fontId="0" fillId="0" borderId="0" xfId="0" applyBorder="1"/>
    <xf numFmtId="164" fontId="0" fillId="0" borderId="0" xfId="0" applyNumberFormat="1" applyBorder="1"/>
    <xf numFmtId="167" fontId="0" fillId="0" borderId="0" xfId="0" applyNumberFormat="1" applyBorder="1"/>
    <xf numFmtId="166" fontId="0" fillId="0" borderId="0" xfId="0" applyNumberFormat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66" fontId="0" fillId="0" borderId="5" xfId="0" applyNumberFormat="1" applyBorder="1"/>
    <xf numFmtId="166" fontId="0" fillId="0" borderId="6" xfId="0" applyNumberFormat="1" applyBorder="1"/>
    <xf numFmtId="166" fontId="0" fillId="0" borderId="7" xfId="0" applyNumberFormat="1" applyBorder="1"/>
    <xf numFmtId="166" fontId="0" fillId="0" borderId="8" xfId="0" applyNumberFormat="1" applyBorder="1"/>
    <xf numFmtId="166" fontId="0" fillId="0" borderId="9" xfId="0" applyNumberFormat="1" applyBorder="1"/>
    <xf numFmtId="166" fontId="0" fillId="0" borderId="10" xfId="0" applyNumberFormat="1" applyBorder="1"/>
    <xf numFmtId="166" fontId="0" fillId="0" borderId="11" xfId="0" applyNumberFormat="1" applyBorder="1"/>
    <xf numFmtId="166" fontId="0" fillId="0" borderId="12" xfId="0" applyNumberFormat="1" applyBorder="1"/>
    <xf numFmtId="167" fontId="0" fillId="0" borderId="5" xfId="0" applyNumberFormat="1" applyBorder="1"/>
    <xf numFmtId="167" fontId="0" fillId="0" borderId="6" xfId="0" applyNumberFormat="1" applyBorder="1"/>
    <xf numFmtId="167" fontId="0" fillId="0" borderId="8" xfId="0" applyNumberFormat="1" applyBorder="1"/>
    <xf numFmtId="167" fontId="0" fillId="0" borderId="10" xfId="0" applyNumberFormat="1" applyBorder="1"/>
    <xf numFmtId="167" fontId="0" fillId="0" borderId="11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65" fontId="0" fillId="0" borderId="0" xfId="0" applyNumberFormat="1" applyBorder="1"/>
    <xf numFmtId="165" fontId="0" fillId="0" borderId="9" xfId="0" applyNumberFormat="1" applyBorder="1"/>
    <xf numFmtId="165" fontId="0" fillId="0" borderId="11" xfId="0" applyNumberFormat="1" applyBorder="1"/>
    <xf numFmtId="165" fontId="0" fillId="0" borderId="12" xfId="0" applyNumberFormat="1" applyBorder="1"/>
    <xf numFmtId="0" fontId="0" fillId="0" borderId="0" xfId="0" applyFill="1" applyBorder="1"/>
    <xf numFmtId="3" fontId="0" fillId="0" borderId="0" xfId="0" applyNumberFormat="1" applyBorder="1"/>
    <xf numFmtId="2" fontId="0" fillId="0" borderId="0" xfId="0" applyNumberFormat="1" applyBorder="1"/>
    <xf numFmtId="0" fontId="2" fillId="0" borderId="0" xfId="0" applyFont="1" applyFill="1" applyBorder="1"/>
    <xf numFmtId="4" fontId="0" fillId="0" borderId="0" xfId="0" applyNumberFormat="1" applyBorder="1"/>
    <xf numFmtId="0" fontId="3" fillId="0" borderId="2" xfId="0" applyFont="1" applyFill="1" applyBorder="1" applyAlignment="1">
      <alignment horizontal="center"/>
    </xf>
    <xf numFmtId="2" fontId="0" fillId="0" borderId="8" xfId="0" applyNumberFormat="1" applyBorder="1"/>
    <xf numFmtId="2" fontId="0" fillId="0" borderId="9" xfId="0" applyNumberFormat="1" applyBorder="1"/>
    <xf numFmtId="2" fontId="0" fillId="0" borderId="10" xfId="0" applyNumberFormat="1" applyBorder="1"/>
    <xf numFmtId="2" fontId="0" fillId="0" borderId="12" xfId="0" applyNumberFormat="1" applyBorder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0" fillId="0" borderId="5" xfId="0" applyNumberFormat="1" applyBorder="1"/>
    <xf numFmtId="2" fontId="0" fillId="0" borderId="6" xfId="0" applyNumberFormat="1" applyBorder="1"/>
    <xf numFmtId="166" fontId="0" fillId="0" borderId="7" xfId="0" applyNumberFormat="1" applyFill="1" applyBorder="1"/>
    <xf numFmtId="166" fontId="0" fillId="0" borderId="9" xfId="0" applyNumberFormat="1" applyFill="1" applyBorder="1"/>
    <xf numFmtId="2" fontId="0" fillId="0" borderId="11" xfId="0" applyNumberFormat="1" applyBorder="1"/>
    <xf numFmtId="166" fontId="0" fillId="0" borderId="12" xfId="0" applyNumberForma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9" fontId="0" fillId="0" borderId="9" xfId="0" applyNumberFormat="1" applyBorder="1"/>
    <xf numFmtId="10" fontId="0" fillId="0" borderId="9" xfId="0" applyNumberFormat="1" applyBorder="1"/>
    <xf numFmtId="0" fontId="0" fillId="0" borderId="8" xfId="0" applyFill="1" applyBorder="1"/>
    <xf numFmtId="3" fontId="0" fillId="0" borderId="9" xfId="0" applyNumberFormat="1" applyBorder="1"/>
    <xf numFmtId="0" fontId="0" fillId="0" borderId="10" xfId="0" applyFill="1" applyBorder="1"/>
    <xf numFmtId="10" fontId="0" fillId="0" borderId="12" xfId="0" applyNumberFormat="1" applyBorder="1"/>
    <xf numFmtId="0" fontId="5" fillId="0" borderId="0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AT"/>
              <a:t>Rückkaufsabschlag aus Risikokapital (% der Drst)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val>
            <c:numRef>
              <c:f>Eingabe!$W$3:$W$22</c:f>
              <c:numCache>
                <c:formatCode>0.00000</c:formatCode>
                <c:ptCount val="20"/>
                <c:pt idx="0">
                  <c:v>11.159611301561231</c:v>
                </c:pt>
                <c:pt idx="1">
                  <c:v>7.4851472340452796</c:v>
                </c:pt>
                <c:pt idx="2">
                  <c:v>6.2231076909187246</c:v>
                </c:pt>
                <c:pt idx="3">
                  <c:v>5.4999702225765761</c:v>
                </c:pt>
                <c:pt idx="4">
                  <c:v>4.9804967359044232</c:v>
                </c:pt>
                <c:pt idx="5">
                  <c:v>4.557229110434255</c:v>
                </c:pt>
                <c:pt idx="6">
                  <c:v>4.1851231927038546</c:v>
                </c:pt>
                <c:pt idx="7">
                  <c:v>3.841921400439583</c:v>
                </c:pt>
                <c:pt idx="8">
                  <c:v>3.515379420614797</c:v>
                </c:pt>
                <c:pt idx="9">
                  <c:v>3.1982702679750288</c:v>
                </c:pt>
                <c:pt idx="10">
                  <c:v>2.8860376440395288</c:v>
                </c:pt>
                <c:pt idx="11">
                  <c:v>2.5756634951767832</c:v>
                </c:pt>
                <c:pt idx="12">
                  <c:v>2.2650795157280261</c:v>
                </c:pt>
                <c:pt idx="13">
                  <c:v>1.9528329810577769</c:v>
                </c:pt>
                <c:pt idx="14">
                  <c:v>1.6378664653709001</c:v>
                </c:pt>
                <c:pt idx="15">
                  <c:v>1.3193810208744108</c:v>
                </c:pt>
                <c:pt idx="16">
                  <c:v>0.99676689706764654</c:v>
                </c:pt>
                <c:pt idx="17">
                  <c:v>0.6695580755092031</c:v>
                </c:pt>
                <c:pt idx="18">
                  <c:v>0.33739430989992197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F4-4D47-8234-B4C621DDDF21}"/>
            </c:ext>
          </c:extLst>
        </c:ser>
        <c:ser>
          <c:idx val="0"/>
          <c:order val="1"/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val>
            <c:numRef>
              <c:f>'[1]Szenario_l 20'!$T$32:$T$51</c:f>
              <c:numCache>
                <c:formatCode>General</c:formatCode>
                <c:ptCount val="20"/>
                <c:pt idx="0">
                  <c:v>11.159611301561288</c:v>
                </c:pt>
                <c:pt idx="1">
                  <c:v>7.4851472340452876</c:v>
                </c:pt>
                <c:pt idx="2">
                  <c:v>6.223107690918745</c:v>
                </c:pt>
                <c:pt idx="3">
                  <c:v>5.4999702225765859</c:v>
                </c:pt>
                <c:pt idx="4">
                  <c:v>4.9804967359044285</c:v>
                </c:pt>
                <c:pt idx="5">
                  <c:v>4.5572291104342639</c:v>
                </c:pt>
                <c:pt idx="6">
                  <c:v>4.185123192703859</c:v>
                </c:pt>
                <c:pt idx="7">
                  <c:v>3.8419214004395901</c:v>
                </c:pt>
                <c:pt idx="8">
                  <c:v>3.5153794206148032</c:v>
                </c:pt>
                <c:pt idx="9">
                  <c:v>3.1982702679750354</c:v>
                </c:pt>
                <c:pt idx="10">
                  <c:v>2.8860376440395328</c:v>
                </c:pt>
                <c:pt idx="11">
                  <c:v>2.5756634951767863</c:v>
                </c:pt>
                <c:pt idx="12">
                  <c:v>2.2650795157280297</c:v>
                </c:pt>
                <c:pt idx="13">
                  <c:v>1.9528329810577802</c:v>
                </c:pt>
                <c:pt idx="14">
                  <c:v>1.6378664653709032</c:v>
                </c:pt>
                <c:pt idx="15">
                  <c:v>1.3193810208744119</c:v>
                </c:pt>
                <c:pt idx="16">
                  <c:v>0.99676689706764687</c:v>
                </c:pt>
                <c:pt idx="17">
                  <c:v>0.66955807550920332</c:v>
                </c:pt>
                <c:pt idx="18">
                  <c:v>0.33739430989992208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F4-4D47-8234-B4C621DDDF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1725576"/>
        <c:axId val="961727376"/>
      </c:lineChart>
      <c:catAx>
        <c:axId val="961725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AT"/>
                  <a:t>Jahre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61727376"/>
        <c:crosses val="autoZero"/>
        <c:auto val="1"/>
        <c:lblAlgn val="ctr"/>
        <c:lblOffset val="100"/>
        <c:noMultiLvlLbl val="0"/>
      </c:catAx>
      <c:valAx>
        <c:axId val="96172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Abschlag in % der Drst.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61725576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AT"/>
              <a:t>Rückkaufsabschlag aus Risikokapital (EUR)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>
              <a:solidFill>
                <a:schemeClr val="tx2"/>
              </a:solidFill>
            </a:ln>
          </c:spPr>
          <c:marker>
            <c:symbol val="none"/>
          </c:marker>
          <c:val>
            <c:numRef>
              <c:f>Eingabe!$V$2:$V$21</c:f>
              <c:numCache>
                <c:formatCode>0.00</c:formatCode>
                <c:ptCount val="20"/>
                <c:pt idx="0">
                  <c:v>49.361619267509155</c:v>
                </c:pt>
                <c:pt idx="1">
                  <c:v>95.744776812812219</c:v>
                </c:pt>
                <c:pt idx="2">
                  <c:v>138.31821625106801</c:v>
                </c:pt>
                <c:pt idx="3">
                  <c:v>176.84381468807558</c:v>
                </c:pt>
                <c:pt idx="4">
                  <c:v>211.09018628083697</c:v>
                </c:pt>
                <c:pt idx="5">
                  <c:v>240.83271149773057</c:v>
                </c:pt>
                <c:pt idx="6">
                  <c:v>265.85059513934146</c:v>
                </c:pt>
                <c:pt idx="7">
                  <c:v>285.92567848466661</c:v>
                </c:pt>
                <c:pt idx="8">
                  <c:v>300.84123674022334</c:v>
                </c:pt>
                <c:pt idx="9">
                  <c:v>310.38135273711072</c:v>
                </c:pt>
                <c:pt idx="10">
                  <c:v>314.33135149179031</c:v>
                </c:pt>
                <c:pt idx="11">
                  <c:v>312.47779123663702</c:v>
                </c:pt>
                <c:pt idx="12">
                  <c:v>304.60831835118836</c:v>
                </c:pt>
                <c:pt idx="13">
                  <c:v>290.51173019775069</c:v>
                </c:pt>
                <c:pt idx="14">
                  <c:v>269.97836074248335</c:v>
                </c:pt>
                <c:pt idx="15">
                  <c:v>242.80012087657553</c:v>
                </c:pt>
                <c:pt idx="16">
                  <c:v>208.7699117490578</c:v>
                </c:pt>
                <c:pt idx="17">
                  <c:v>167.68112528464701</c:v>
                </c:pt>
                <c:pt idx="18">
                  <c:v>119.32743300052338</c:v>
                </c:pt>
                <c:pt idx="19">
                  <c:v>63.502438563301503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DD-4134-AC9D-5856CA7F30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61725576"/>
        <c:axId val="961727376"/>
      </c:lineChart>
      <c:catAx>
        <c:axId val="961725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AT"/>
                  <a:t>Jahre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61727376"/>
        <c:crosses val="autoZero"/>
        <c:auto val="1"/>
        <c:lblAlgn val="ctr"/>
        <c:lblOffset val="100"/>
        <c:noMultiLvlLbl val="0"/>
      </c:catAx>
      <c:valAx>
        <c:axId val="96172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Abschlag in EUR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61725576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11</xdr:row>
      <xdr:rowOff>168592</xdr:rowOff>
    </xdr:from>
    <xdr:to>
      <xdr:col>6</xdr:col>
      <xdr:colOff>838200</xdr:colOff>
      <xdr:row>27</xdr:row>
      <xdr:rowOff>179070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E9420CD-D812-99F6-AD21-484C9C4D39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133349</xdr:colOff>
      <xdr:row>29</xdr:row>
      <xdr:rowOff>113347</xdr:rowOff>
    </xdr:from>
    <xdr:to>
      <xdr:col>6</xdr:col>
      <xdr:colOff>838199</xdr:colOff>
      <xdr:row>46</xdr:row>
      <xdr:rowOff>66675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13228B84-540E-F0A8-7BA6-95F8CF337A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Anfragen\VVO\20250220%20R&#252;ckkaufsabschlag\R&#252;ckkaufsabschlag%20Risikokapital.xlsx" TargetMode="External"/><Relationship Id="rId1" Type="http://schemas.openxmlformats.org/officeDocument/2006/relationships/externalLinkPath" Target="R&#252;ckkaufsabschlag%20Risikokapi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ingaben"/>
      <sheetName val="Sterbewahrscheinlichkeiten"/>
      <sheetName val="LifeByAge"/>
      <sheetName val="Szenario_l"/>
      <sheetName val="Szenario_e"/>
      <sheetName val="Plots"/>
      <sheetName val="README"/>
      <sheetName val="Szenario_l 20"/>
      <sheetName val="Szenario_l 3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1">
          <cell r="S31">
            <v>49.361619267509482</v>
          </cell>
        </row>
        <row r="32">
          <cell r="S32">
            <v>95.744776812812717</v>
          </cell>
          <cell r="T32">
            <v>11.159611301561288</v>
          </cell>
        </row>
        <row r="33">
          <cell r="S33">
            <v>138.31821625106843</v>
          </cell>
          <cell r="T33">
            <v>7.4851472340452876</v>
          </cell>
        </row>
        <row r="34">
          <cell r="S34">
            <v>176.84381468807615</v>
          </cell>
          <cell r="T34">
            <v>6.223107690918745</v>
          </cell>
        </row>
        <row r="35">
          <cell r="S35">
            <v>211.09018628083751</v>
          </cell>
          <cell r="T35">
            <v>5.4999702225765859</v>
          </cell>
        </row>
        <row r="36">
          <cell r="S36">
            <v>240.83271149773103</v>
          </cell>
          <cell r="T36">
            <v>4.9804967359044285</v>
          </cell>
        </row>
        <row r="37">
          <cell r="S37">
            <v>265.85059513934198</v>
          </cell>
          <cell r="T37">
            <v>4.5572291104342639</v>
          </cell>
        </row>
        <row r="38">
          <cell r="S38">
            <v>285.92567848466706</v>
          </cell>
          <cell r="T38">
            <v>4.185123192703859</v>
          </cell>
        </row>
        <row r="39">
          <cell r="S39">
            <v>300.84123674022391</v>
          </cell>
          <cell r="T39">
            <v>3.8419214004395901</v>
          </cell>
        </row>
        <row r="40">
          <cell r="S40">
            <v>310.38135273711129</v>
          </cell>
          <cell r="T40">
            <v>3.5153794206148032</v>
          </cell>
        </row>
        <row r="41">
          <cell r="S41">
            <v>314.331351491791</v>
          </cell>
          <cell r="T41">
            <v>3.1982702679750354</v>
          </cell>
        </row>
        <row r="42">
          <cell r="S42">
            <v>312.47779123663759</v>
          </cell>
          <cell r="T42">
            <v>2.8860376440395328</v>
          </cell>
        </row>
        <row r="43">
          <cell r="S43">
            <v>304.60831835118881</v>
          </cell>
          <cell r="T43">
            <v>2.5756634951767863</v>
          </cell>
        </row>
        <row r="44">
          <cell r="S44">
            <v>290.51173019775115</v>
          </cell>
          <cell r="T44">
            <v>2.2650795157280297</v>
          </cell>
        </row>
        <row r="45">
          <cell r="S45">
            <v>269.9783607424838</v>
          </cell>
          <cell r="T45">
            <v>1.9528329810577802</v>
          </cell>
        </row>
        <row r="46">
          <cell r="S46">
            <v>242.80012087657602</v>
          </cell>
          <cell r="T46">
            <v>1.6378664653709032</v>
          </cell>
        </row>
        <row r="47">
          <cell r="S47">
            <v>208.76991174905802</v>
          </cell>
          <cell r="T47">
            <v>1.3193810208744119</v>
          </cell>
        </row>
        <row r="48">
          <cell r="S48">
            <v>167.68112528464709</v>
          </cell>
          <cell r="T48">
            <v>0.99676689706764687</v>
          </cell>
        </row>
        <row r="49">
          <cell r="S49">
            <v>119.32743300052344</v>
          </cell>
          <cell r="T49">
            <v>0.66955807550920332</v>
          </cell>
        </row>
        <row r="50">
          <cell r="S50">
            <v>63.502438563301524</v>
          </cell>
          <cell r="T50">
            <v>0.33739430989992208</v>
          </cell>
        </row>
        <row r="51">
          <cell r="T51">
            <v>0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1474A-066C-4755-B303-2C1BC9C9039E}">
  <dimension ref="A1:Y42"/>
  <sheetViews>
    <sheetView tabSelected="1" workbookViewId="0">
      <selection activeCell="G8" sqref="G8"/>
    </sheetView>
  </sheetViews>
  <sheetFormatPr baseColWidth="10" defaultRowHeight="14.4" x14ac:dyDescent="0.3"/>
  <cols>
    <col min="1" max="1" width="17.77734375" style="2" bestFit="1" customWidth="1"/>
    <col min="2" max="2" width="11.5546875" style="2"/>
    <col min="3" max="3" width="7.88671875" style="2" customWidth="1"/>
    <col min="5" max="6" width="11.5546875" style="1"/>
    <col min="7" max="7" width="15.21875" style="1" bestFit="1" customWidth="1"/>
    <col min="8" max="9" width="11.5546875" style="1"/>
    <col min="10" max="10" width="9.5546875" style="35" customWidth="1"/>
    <col min="11" max="11" width="7.5546875" style="35" customWidth="1"/>
    <col min="13" max="13" width="12.6640625" customWidth="1"/>
    <col min="24" max="24" width="11.5546875" style="2"/>
    <col min="25" max="25" width="15.109375" style="2" bestFit="1" customWidth="1"/>
    <col min="26" max="16384" width="11.5546875" style="2"/>
  </cols>
  <sheetData>
    <row r="1" spans="1:25" ht="15" thickBot="1" x14ac:dyDescent="0.35">
      <c r="A1" s="76" t="s">
        <v>38</v>
      </c>
      <c r="B1" s="77"/>
      <c r="J1" s="36" t="s">
        <v>39</v>
      </c>
      <c r="K1" s="37" t="s">
        <v>0</v>
      </c>
      <c r="L1" s="40" t="s">
        <v>17</v>
      </c>
      <c r="M1" s="40" t="s">
        <v>18</v>
      </c>
      <c r="N1" s="40" t="s">
        <v>19</v>
      </c>
      <c r="O1" s="41" t="s">
        <v>20</v>
      </c>
      <c r="P1" s="51" t="s">
        <v>22</v>
      </c>
      <c r="Q1" s="41" t="s">
        <v>23</v>
      </c>
      <c r="R1" s="40" t="s">
        <v>24</v>
      </c>
      <c r="S1" s="40" t="s">
        <v>25</v>
      </c>
      <c r="T1" s="40" t="s">
        <v>26</v>
      </c>
      <c r="U1" s="40" t="s">
        <v>27</v>
      </c>
      <c r="V1" s="40" t="s">
        <v>28</v>
      </c>
      <c r="W1" s="41" t="s">
        <v>29</v>
      </c>
      <c r="Y1" s="58" t="s">
        <v>43</v>
      </c>
    </row>
    <row r="2" spans="1:25" x14ac:dyDescent="0.3">
      <c r="A2" s="65" t="s">
        <v>6</v>
      </c>
      <c r="B2" s="66">
        <v>40</v>
      </c>
      <c r="G2" s="49" t="s">
        <v>40</v>
      </c>
      <c r="H2" s="47"/>
      <c r="J2" s="31">
        <v>0</v>
      </c>
      <c r="K2" s="38">
        <v>0</v>
      </c>
      <c r="L2" s="42" cm="1">
        <f t="array" ref="L2">IF(J2&lt;=n,(INDEX(Ni,K2+1)-INDEX(Ni,n+1))/INDEX(Di,K2+1),"")</f>
        <v>19.821431393474779</v>
      </c>
      <c r="M2" s="42" cm="1">
        <f t="array" ref="M2">IF(J2&lt;=n,(INDEX(Nir,K2+1)-INDEX(Nir,n+1))/INDEX(Dir,K2+1),"")</f>
        <v>20.795884388575928</v>
      </c>
      <c r="N2" s="42" cm="1">
        <f t="array" ref="N2">IF(J2&lt;=n,(INDEX(Mi,K2+1)-INDEX(Mi,K2+n+1)+INDEX(Di,K2+n+1))/INDEX(Di,K2+1),"")</f>
        <v>0.99999999999999989</v>
      </c>
      <c r="O2" s="43" cm="1">
        <f t="array" ref="O2">IF(J2&lt;=n,(INDEX(Mir,K2+1)-INDEX(Mir,n+1)+INDEX(Dir,n+1))/INDEX(Dir,K2+1),"")</f>
        <v>1.1045019316008813</v>
      </c>
      <c r="P2" s="52">
        <f t="shared" ref="P2:P42" si="0">IF(J2&lt;=n,VS*N2-Prämie*L2,"")</f>
        <v>0</v>
      </c>
      <c r="Q2" s="53">
        <f t="shared" ref="Q2:Q42" si="1">IF(J2&lt;=n,VS*O2-Prämie*M2,"")</f>
        <v>1096.9248726113146</v>
      </c>
      <c r="R2" s="59">
        <f t="shared" ref="R2:R42" si="2">IF(J2&lt;=n,Q2-P2-naktiv*Zinsstress*P2,"")</f>
        <v>1096.9248726113146</v>
      </c>
      <c r="S2" s="11">
        <f t="shared" ref="S2:S42" si="3">IF(J2&lt;=n,K2/sn*benötigt,"")</f>
        <v>0</v>
      </c>
      <c r="T2" s="60">
        <f>R2</f>
        <v>1096.9248726113146</v>
      </c>
      <c r="U2" s="60">
        <f>S2</f>
        <v>0</v>
      </c>
      <c r="V2" s="60">
        <f t="shared" ref="V2:V42" si="4">IF(J2&lt;=n,MAX(0,CoC*(T2-U2)),"")</f>
        <v>49.361619267509155</v>
      </c>
      <c r="W2" s="61">
        <f t="shared" ref="W2:W42" si="5">IF(J2&lt;=n,IF(P2&lt;0.0001,0,MAX(0,V2/P2*100)),"")</f>
        <v>0</v>
      </c>
      <c r="Y2" s="56">
        <v>20</v>
      </c>
    </row>
    <row r="3" spans="1:25" x14ac:dyDescent="0.3">
      <c r="A3" s="67" t="s">
        <v>30</v>
      </c>
      <c r="B3" s="68">
        <v>20</v>
      </c>
      <c r="G3" s="46" t="s">
        <v>21</v>
      </c>
      <c r="H3" s="50" cm="1">
        <f t="array" ref="H3">Prämie*(INDEX(Ni,1)-INDEX(Ni,n+1))/(INDEX(Mi,1)-INDEX(Mi,n+1)+INDEX(Di,n+1))</f>
        <v>19821.431393474781</v>
      </c>
      <c r="J3" s="32">
        <f>J2+1</f>
        <v>1</v>
      </c>
      <c r="K3" s="38">
        <f t="shared" ref="K3:K42" si="6">IF(J3&lt;=n,J3,"")</f>
        <v>1</v>
      </c>
      <c r="L3" s="42" cm="1">
        <f t="array" ref="L3">IF(J3&lt;=n,(INDEX(Ni,K3+1)-INDEX(Ni,n+1))/INDEX(Di,K3+1),"")</f>
        <v>18.963473403491584</v>
      </c>
      <c r="M3" s="42" cm="1">
        <f t="array" ref="M3">IF(J3&lt;=n,(INDEX(Nir,K3+1)-INDEX(Nir,n+1))/INDEX(Dir,K3+1),"")</f>
        <v>19.845554020686428</v>
      </c>
      <c r="N3" s="42" cm="1">
        <f t="array" ref="N3">IF(J3&lt;=n,(INDEX(Mi,K3+1)-INDEX(Mi,K3+n+1)+INDEX(Di,K3+n+1))/INDEX(Di,K3+1),"")</f>
        <v>1</v>
      </c>
      <c r="O3" s="43" cm="1">
        <f t="array" ref="O3">IF(J3&lt;=n,(INDEX(Mir,K3+1)-INDEX(Mir,n+1)+INDEX(Dir,n+1))/INDEX(Dir,K3+1),"")</f>
        <v>1.0997264021139994</v>
      </c>
      <c r="P3" s="52">
        <f t="shared" si="0"/>
        <v>857.95798998319515</v>
      </c>
      <c r="Q3" s="53">
        <f t="shared" si="1"/>
        <v>1952.597410409071</v>
      </c>
      <c r="R3" s="52">
        <f t="shared" si="2"/>
        <v>1051.741520926716</v>
      </c>
      <c r="S3" s="5">
        <f t="shared" si="3"/>
        <v>21.004686586647839</v>
      </c>
      <c r="T3" s="48">
        <f t="shared" ref="T3:T42" si="7">IF(J3&lt;=n,T2+R3,"")</f>
        <v>2148.6663935380307</v>
      </c>
      <c r="U3" s="48">
        <f t="shared" ref="U3:U42" si="8">IF(K3&lt;=n,U2+S3,"")</f>
        <v>21.004686586647839</v>
      </c>
      <c r="V3" s="48">
        <f t="shared" si="4"/>
        <v>95.744776812812219</v>
      </c>
      <c r="W3" s="62">
        <f t="shared" si="5"/>
        <v>11.159611301561231</v>
      </c>
      <c r="Y3" s="56">
        <v>30</v>
      </c>
    </row>
    <row r="4" spans="1:25" x14ac:dyDescent="0.3">
      <c r="A4" s="67" t="s">
        <v>31</v>
      </c>
      <c r="B4" s="69">
        <v>0</v>
      </c>
      <c r="G4" s="46" t="s">
        <v>41</v>
      </c>
      <c r="H4" s="50">
        <f>SUM(R2:R42)</f>
        <v>4410.9841831960457</v>
      </c>
      <c r="J4" s="32">
        <f t="shared" ref="J4:J42" si="9">J3+1</f>
        <v>2</v>
      </c>
      <c r="K4" s="38">
        <f t="shared" si="6"/>
        <v>2</v>
      </c>
      <c r="L4" s="42" cm="1">
        <f t="array" ref="L4">IF(J4&lt;=n,(INDEX(Ni,K4+1)-INDEX(Ni,n+1))/INDEX(Di,K4+1),"")</f>
        <v>17.973528981856951</v>
      </c>
      <c r="M4" s="42" cm="1">
        <f t="array" ref="M4">IF(J4&lt;=n,(INDEX(Nir,K4+1)-INDEX(Nir,n+1))/INDEX(Dir,K4+1),"")</f>
        <v>18.761822852567025</v>
      </c>
      <c r="N4" s="42" cm="1">
        <f t="array" ref="N4">IF(J4&lt;=n,(INDEX(Mi,K4+1)-INDEX(Mi,K4+n+1)+INDEX(Di,K4+n+1))/INDEX(Di,K4+1),"")</f>
        <v>1</v>
      </c>
      <c r="O4" s="43" cm="1">
        <f t="array" ref="O4">IF(J4&lt;=n,(INDEX(Mir,K4+1)-INDEX(Mir,n+1)+INDEX(Dir,n+1))/INDEX(Dir,K4+1),"")</f>
        <v>1.094280516847068</v>
      </c>
      <c r="P4" s="52">
        <f t="shared" si="0"/>
        <v>1847.9024116178298</v>
      </c>
      <c r="Q4" s="53">
        <f t="shared" si="1"/>
        <v>2928.3833373332563</v>
      </c>
      <c r="R4" s="52">
        <f t="shared" si="2"/>
        <v>988.08580513453512</v>
      </c>
      <c r="S4" s="5">
        <f t="shared" si="3"/>
        <v>42.009373173295678</v>
      </c>
      <c r="T4" s="48">
        <f t="shared" si="7"/>
        <v>3136.752198672566</v>
      </c>
      <c r="U4" s="48">
        <f t="shared" si="8"/>
        <v>63.014059759943521</v>
      </c>
      <c r="V4" s="48">
        <f t="shared" si="4"/>
        <v>138.31821625106801</v>
      </c>
      <c r="W4" s="62">
        <f t="shared" si="5"/>
        <v>7.4851472340452796</v>
      </c>
      <c r="Y4" s="56">
        <v>40</v>
      </c>
    </row>
    <row r="5" spans="1:25" x14ac:dyDescent="0.3">
      <c r="A5" s="67" t="s">
        <v>32</v>
      </c>
      <c r="B5" s="70">
        <v>5.0000000000000001E-3</v>
      </c>
      <c r="G5" s="46" t="s">
        <v>42</v>
      </c>
      <c r="H5" s="2">
        <f>n*(n+1)/2</f>
        <v>210</v>
      </c>
      <c r="J5" s="32">
        <f t="shared" si="9"/>
        <v>3</v>
      </c>
      <c r="K5" s="38">
        <f t="shared" si="6"/>
        <v>3</v>
      </c>
      <c r="L5" s="42" cm="1">
        <f t="array" ref="L5">IF(J5&lt;=n,(INDEX(Ni,K5+1)-INDEX(Ni,n+1))/INDEX(Di,K5+1),"")</f>
        <v>16.979703056583865</v>
      </c>
      <c r="M5" s="42" cm="1">
        <f t="array" ref="M5">IF(J5&lt;=n,(INDEX(Nir,K5+1)-INDEX(Nir,n+1))/INDEX(Dir,K5+1),"")</f>
        <v>17.679442248697473</v>
      </c>
      <c r="N5" s="42" cm="1">
        <f t="array" ref="N5">IF(J5&lt;=n,(INDEX(Mi,K5+1)-INDEX(Mi,K5+n+1)+INDEX(Di,K5+n+1))/INDEX(Di,K5+1),"")</f>
        <v>1.0000000000000002</v>
      </c>
      <c r="O5" s="43" cm="1">
        <f t="array" ref="O5">IF(J5&lt;=n,(INDEX(Mir,K5+1)-INDEX(Mir,n+1)+INDEX(Dir,n+1))/INDEX(Dir,K5+1),"")</f>
        <v>1.0888414183351607</v>
      </c>
      <c r="P5" s="52">
        <f t="shared" si="0"/>
        <v>2841.7283368909193</v>
      </c>
      <c r="Q5" s="53">
        <f t="shared" si="1"/>
        <v>3902.9532232066886</v>
      </c>
      <c r="R5" s="52">
        <f t="shared" si="2"/>
        <v>919.13846947122329</v>
      </c>
      <c r="S5" s="5">
        <f t="shared" si="3"/>
        <v>63.014059759943507</v>
      </c>
      <c r="T5" s="48">
        <f t="shared" si="7"/>
        <v>4055.8906681437893</v>
      </c>
      <c r="U5" s="48">
        <f t="shared" si="8"/>
        <v>126.02811951988703</v>
      </c>
      <c r="V5" s="48">
        <f t="shared" si="4"/>
        <v>176.84381468807558</v>
      </c>
      <c r="W5" s="62">
        <f t="shared" si="5"/>
        <v>6.2231076909187246</v>
      </c>
      <c r="Y5" s="56">
        <v>50</v>
      </c>
    </row>
    <row r="6" spans="1:25" ht="15" thickBot="1" x14ac:dyDescent="0.35">
      <c r="A6" s="71" t="s">
        <v>33</v>
      </c>
      <c r="B6" s="72">
        <v>1000</v>
      </c>
      <c r="J6" s="32">
        <f t="shared" si="9"/>
        <v>4</v>
      </c>
      <c r="K6" s="38">
        <f t="shared" si="6"/>
        <v>4</v>
      </c>
      <c r="L6" s="42" cm="1">
        <f t="array" ref="L6">IF(J6&lt;=n,(INDEX(Ni,K6+1)-INDEX(Ni,n+1))/INDEX(Di,K6+1),"")</f>
        <v>15.983407227192162</v>
      </c>
      <c r="M6" s="42" cm="1">
        <f t="array" ref="M6">IF(J6&lt;=n,(INDEX(Nir,K6+1)-INDEX(Nir,n+1))/INDEX(Dir,K6+1),"")</f>
        <v>16.599892079043205</v>
      </c>
      <c r="N6" s="42" cm="1">
        <f t="array" ref="N6">IF(J6&lt;=n,(INDEX(Mi,K6+1)-INDEX(Mi,K6+n+1)+INDEX(Di,K6+n+1))/INDEX(Di,K6+1),"")</f>
        <v>1</v>
      </c>
      <c r="O6" s="43" cm="1">
        <f t="array" ref="O6">IF(J6&lt;=n,(INDEX(Mir,K6+1)-INDEX(Mir,n+1)+INDEX(Dir,n+1))/INDEX(Dir,K6+1),"")</f>
        <v>1.0834165431107674</v>
      </c>
      <c r="P6" s="52">
        <f t="shared" si="0"/>
        <v>3838.0241662826193</v>
      </c>
      <c r="Q6" s="53">
        <f t="shared" si="1"/>
        <v>4874.9746007824833</v>
      </c>
      <c r="R6" s="52">
        <f t="shared" si="2"/>
        <v>845.04922618573312</v>
      </c>
      <c r="S6" s="5">
        <f t="shared" si="3"/>
        <v>84.018746346591357</v>
      </c>
      <c r="T6" s="48">
        <f t="shared" si="7"/>
        <v>4900.9398943295228</v>
      </c>
      <c r="U6" s="48">
        <f t="shared" si="8"/>
        <v>210.04686586647838</v>
      </c>
      <c r="V6" s="48">
        <f t="shared" si="4"/>
        <v>211.09018628083697</v>
      </c>
      <c r="W6" s="62">
        <f t="shared" si="5"/>
        <v>5.4999702225765761</v>
      </c>
      <c r="Y6" s="57">
        <v>60</v>
      </c>
    </row>
    <row r="7" spans="1:25" x14ac:dyDescent="0.3">
      <c r="A7" s="71" t="s">
        <v>34</v>
      </c>
      <c r="B7" s="68">
        <v>10</v>
      </c>
      <c r="J7" s="32">
        <f t="shared" si="9"/>
        <v>5</v>
      </c>
      <c r="K7" s="38">
        <f t="shared" si="6"/>
        <v>5</v>
      </c>
      <c r="L7" s="42" cm="1">
        <f t="array" ref="L7">IF(J7&lt;=n,(INDEX(Ni,K7+1)-INDEX(Ni,n+1))/INDEX(Di,K7+1),"")</f>
        <v>14.985915494798116</v>
      </c>
      <c r="M7" s="42" cm="1">
        <f t="array" ref="M7">IF(J7&lt;=n,(INDEX(Nir,K7+1)-INDEX(Nir,n+1))/INDEX(Dir,K7+1),"")</f>
        <v>15.524491030334177</v>
      </c>
      <c r="N7" s="42" cm="1">
        <f t="array" ref="N7">IF(J7&lt;=n,(INDEX(Mi,K7+1)-INDEX(Mi,K7+n+1)+INDEX(Di,K7+n+1))/INDEX(Di,K7+1),"")</f>
        <v>0.99999999999999989</v>
      </c>
      <c r="O7" s="43" cm="1">
        <f t="array" ref="O7">IF(J7&lt;=n,(INDEX(Mir,K7+1)-INDEX(Mir,n+1)+INDEX(Dir,n+1))/INDEX(Dir,K7+1),"")</f>
        <v>1.0780125177403705</v>
      </c>
      <c r="P7" s="52">
        <f t="shared" si="0"/>
        <v>4835.5158986766619</v>
      </c>
      <c r="Q7" s="53">
        <f t="shared" si="1"/>
        <v>5843.2601313635914</v>
      </c>
      <c r="R7" s="52">
        <f t="shared" si="2"/>
        <v>765.9684377530964</v>
      </c>
      <c r="S7" s="5">
        <f t="shared" si="3"/>
        <v>105.02343293323918</v>
      </c>
      <c r="T7" s="48">
        <f t="shared" si="7"/>
        <v>5666.9083320826194</v>
      </c>
      <c r="U7" s="48">
        <f t="shared" si="8"/>
        <v>315.07029879971753</v>
      </c>
      <c r="V7" s="48">
        <f t="shared" si="4"/>
        <v>240.83271149773057</v>
      </c>
      <c r="W7" s="62">
        <f t="shared" si="5"/>
        <v>4.9804967359044232</v>
      </c>
    </row>
    <row r="8" spans="1:25" ht="15" thickBot="1" x14ac:dyDescent="0.35">
      <c r="A8" s="73" t="s">
        <v>35</v>
      </c>
      <c r="B8" s="74">
        <v>4.4999999999999998E-2</v>
      </c>
      <c r="J8" s="32">
        <f t="shared" si="9"/>
        <v>6</v>
      </c>
      <c r="K8" s="38">
        <f t="shared" si="6"/>
        <v>6</v>
      </c>
      <c r="L8" s="42" cm="1">
        <f t="array" ref="L8">IF(J8&lt;=n,(INDEX(Ni,K8+1)-INDEX(Ni,n+1))/INDEX(Di,K8+1),"")</f>
        <v>13.98782968732732</v>
      </c>
      <c r="M8" s="42" cm="1">
        <f t="array" ref="M8">IF(J8&lt;=n,(INDEX(Nir,K8+1)-INDEX(Nir,n+1))/INDEX(Dir,K8+1),"")</f>
        <v>14.453846540720088</v>
      </c>
      <c r="N8" s="42" cm="1">
        <f t="array" ref="N8">IF(J8&lt;=n,(INDEX(Mi,K8+1)-INDEX(Mi,K8+n+1)+INDEX(Di,K8+n+1))/INDEX(Di,K8+1),"")</f>
        <v>1</v>
      </c>
      <c r="O8" s="43" cm="1">
        <f t="array" ref="O8">IF(J8&lt;=n,(INDEX(Mir,K8+1)-INDEX(Mir,n+1)+INDEX(Dir,n+1))/INDEX(Dir,K8+1),"")</f>
        <v>1.0726323946769831</v>
      </c>
      <c r="P8" s="52">
        <f t="shared" si="0"/>
        <v>5833.6017061474613</v>
      </c>
      <c r="Q8" s="53">
        <f t="shared" si="1"/>
        <v>6807.2628807882957</v>
      </c>
      <c r="R8" s="52">
        <f t="shared" si="2"/>
        <v>681.98108933346134</v>
      </c>
      <c r="S8" s="5">
        <f t="shared" si="3"/>
        <v>126.02811951988701</v>
      </c>
      <c r="T8" s="48">
        <f t="shared" si="7"/>
        <v>6348.8894214160809</v>
      </c>
      <c r="U8" s="48">
        <f t="shared" si="8"/>
        <v>441.09841831960455</v>
      </c>
      <c r="V8" s="48">
        <f t="shared" si="4"/>
        <v>265.85059513934146</v>
      </c>
      <c r="W8" s="62">
        <f t="shared" si="5"/>
        <v>4.557229110434255</v>
      </c>
    </row>
    <row r="9" spans="1:25" x14ac:dyDescent="0.3">
      <c r="J9" s="32">
        <f t="shared" si="9"/>
        <v>7</v>
      </c>
      <c r="K9" s="38">
        <f t="shared" si="6"/>
        <v>7</v>
      </c>
      <c r="L9" s="42" cm="1">
        <f t="array" ref="L9">IF(J9&lt;=n,(INDEX(Ni,K9+1)-INDEX(Ni,n+1))/INDEX(Di,K9+1),"")</f>
        <v>12.989477701331719</v>
      </c>
      <c r="M9" s="42" cm="1">
        <f t="array" ref="M9">IF(J9&lt;=n,(INDEX(Nir,K9+1)-INDEX(Nir,n+1))/INDEX(Dir,K9+1),"")</f>
        <v>13.388275918747114</v>
      </c>
      <c r="N9" s="42" cm="1">
        <f t="array" ref="N9">IF(J9&lt;=n,(INDEX(Mi,K9+1)-INDEX(Mi,K9+n+1)+INDEX(Di,K9+n+1))/INDEX(Di,K9+1),"")</f>
        <v>1</v>
      </c>
      <c r="O9" s="43" cm="1">
        <f t="array" ref="O9">IF(J9&lt;=n,(INDEX(Mir,K9+1)-INDEX(Mir,n+1)+INDEX(Dir,n+1))/INDEX(Dir,K9+1),"")</f>
        <v>1.0672777684359129</v>
      </c>
      <c r="P9" s="52">
        <f t="shared" si="0"/>
        <v>6831.9536921430627</v>
      </c>
      <c r="Q9" s="53">
        <f t="shared" si="1"/>
        <v>7766.6971460861987</v>
      </c>
      <c r="R9" s="52">
        <f t="shared" si="2"/>
        <v>593.14576933598289</v>
      </c>
      <c r="S9" s="5">
        <f t="shared" si="3"/>
        <v>147.03280610653485</v>
      </c>
      <c r="T9" s="48">
        <f t="shared" si="7"/>
        <v>6942.0351907520635</v>
      </c>
      <c r="U9" s="48">
        <f t="shared" si="8"/>
        <v>588.1312244261394</v>
      </c>
      <c r="V9" s="48">
        <f t="shared" si="4"/>
        <v>285.92567848466661</v>
      </c>
      <c r="W9" s="62">
        <f t="shared" si="5"/>
        <v>4.1851231927038546</v>
      </c>
    </row>
    <row r="10" spans="1:25" x14ac:dyDescent="0.3">
      <c r="J10" s="32">
        <f t="shared" si="9"/>
        <v>8</v>
      </c>
      <c r="K10" s="38">
        <f t="shared" si="6"/>
        <v>8</v>
      </c>
      <c r="L10" s="42" cm="1">
        <f t="array" ref="L10">IF(J10&lt;=n,(INDEX(Ni,K10+1)-INDEX(Ni,n+1))/INDEX(Di,K10+1),"")</f>
        <v>11.990942287013578</v>
      </c>
      <c r="M10" s="42" cm="1">
        <f t="array" ref="M10">IF(J10&lt;=n,(INDEX(Nir,K10+1)-INDEX(Nir,n+1))/INDEX(Dir,K10+1),"")</f>
        <v>12.327840273892262</v>
      </c>
      <c r="N10" s="42" cm="1">
        <f t="array" ref="N10">IF(J10&lt;=n,(INDEX(Mi,K10+1)-INDEX(Mi,K10+n+1)+INDEX(Di,K10+n+1))/INDEX(Di,K10+1),"")</f>
        <v>1.0000000000000002</v>
      </c>
      <c r="O10" s="43" cm="1">
        <f t="array" ref="O10">IF(J10&lt;=n,(INDEX(Mir,K10+1)-INDEX(Mir,n+1)+INDEX(Dir,n+1))/INDEX(Dir,K10+1),"")</f>
        <v>1.0619489460999594</v>
      </c>
      <c r="P10" s="52">
        <f t="shared" si="0"/>
        <v>7830.4891064612057</v>
      </c>
      <c r="Q10" s="53">
        <f t="shared" si="1"/>
        <v>8721.5079046009323</v>
      </c>
      <c r="R10" s="52">
        <f t="shared" si="2"/>
        <v>499.49434281666635</v>
      </c>
      <c r="S10" s="5">
        <f t="shared" si="3"/>
        <v>168.03749269318271</v>
      </c>
      <c r="T10" s="48">
        <f t="shared" si="7"/>
        <v>7441.5295335687297</v>
      </c>
      <c r="U10" s="48">
        <f t="shared" si="8"/>
        <v>756.16871711932208</v>
      </c>
      <c r="V10" s="48">
        <f t="shared" si="4"/>
        <v>300.84123674022334</v>
      </c>
      <c r="W10" s="62">
        <f t="shared" si="5"/>
        <v>3.841921400439583</v>
      </c>
    </row>
    <row r="11" spans="1:25" x14ac:dyDescent="0.3">
      <c r="A11" s="75" t="s">
        <v>44</v>
      </c>
      <c r="J11" s="32">
        <f t="shared" si="9"/>
        <v>9</v>
      </c>
      <c r="K11" s="38">
        <f t="shared" si="6"/>
        <v>9</v>
      </c>
      <c r="L11" s="42" cm="1">
        <f t="array" ref="L11">IF(J11&lt;=n,(INDEX(Ni,K11+1)-INDEX(Ni,n+1))/INDEX(Di,K11+1),"")</f>
        <v>10.992189493810116</v>
      </c>
      <c r="M11" s="42" cm="1">
        <f t="array" ref="M11">IF(J11&lt;=n,(INDEX(Nir,K11+1)-INDEX(Nir,n+1))/INDEX(Dir,K11+1),"")</f>
        <v>11.272480081930334</v>
      </c>
      <c r="N11" s="42" cm="1">
        <f t="array" ref="N11">IF(J11&lt;=n,(INDEX(Mi,K11+1)-INDEX(Mi,K11+n+1)+INDEX(Di,K11+n+1))/INDEX(Di,K11+1),"")</f>
        <v>1.0000000000000002</v>
      </c>
      <c r="O11" s="43" cm="1">
        <f t="array" ref="O11">IF(J11&lt;=n,(INDEX(Mir,K11+1)-INDEX(Mir,n+1)+INDEX(Dir,n+1))/INDEX(Dir,K11+1),"")</f>
        <v>1.0566456285524122</v>
      </c>
      <c r="P11" s="52">
        <f t="shared" si="0"/>
        <v>8829.2418996646684</v>
      </c>
      <c r="Q11" s="53">
        <f t="shared" si="1"/>
        <v>9671.7487516363399</v>
      </c>
      <c r="R11" s="52">
        <f t="shared" si="2"/>
        <v>401.04475698843805</v>
      </c>
      <c r="S11" s="5">
        <f t="shared" si="3"/>
        <v>189.04217927983052</v>
      </c>
      <c r="T11" s="48">
        <f t="shared" si="7"/>
        <v>7842.5742905571678</v>
      </c>
      <c r="U11" s="48">
        <f t="shared" si="8"/>
        <v>945.2108963991526</v>
      </c>
      <c r="V11" s="48">
        <f t="shared" si="4"/>
        <v>310.38135273711072</v>
      </c>
      <c r="W11" s="62">
        <f t="shared" si="5"/>
        <v>3.515379420614797</v>
      </c>
    </row>
    <row r="12" spans="1:25" x14ac:dyDescent="0.3">
      <c r="J12" s="32">
        <f t="shared" si="9"/>
        <v>10</v>
      </c>
      <c r="K12" s="38">
        <f t="shared" si="6"/>
        <v>10</v>
      </c>
      <c r="L12" s="42" cm="1">
        <f t="array" ref="L12">IF(J12&lt;=n,(INDEX(Ni,K12+1)-INDEX(Ni,n+1))/INDEX(Di,K12+1),"")</f>
        <v>9.9932641294615383</v>
      </c>
      <c r="M12" s="42" cm="1">
        <f t="array" ref="M12">IF(J12&lt;=n,(INDEX(Nir,K12+1)-INDEX(Nir,n+1))/INDEX(Dir,K12+1),"")</f>
        <v>10.222216937841315</v>
      </c>
      <c r="N12" s="42" cm="1">
        <f t="array" ref="N12">IF(J12&lt;=n,(INDEX(Mi,K12+1)-INDEX(Mi,K12+n+1)+INDEX(Di,K12+n+1))/INDEX(Di,K12+1),"")</f>
        <v>1</v>
      </c>
      <c r="O12" s="43" cm="1">
        <f t="array" ref="O12">IF(J12&lt;=n,(INDEX(Mir,K12+1)-INDEX(Mir,n+1)+INDEX(Dir,n+1))/INDEX(Dir,K12+1),"")</f>
        <v>1.0513679243107588</v>
      </c>
      <c r="P12" s="52">
        <f t="shared" si="0"/>
        <v>9828.1672640132419</v>
      </c>
      <c r="Q12" s="53">
        <f t="shared" si="1"/>
        <v>10617.400243184375</v>
      </c>
      <c r="R12" s="52">
        <f t="shared" si="2"/>
        <v>297.82461597047057</v>
      </c>
      <c r="S12" s="5">
        <f t="shared" si="3"/>
        <v>210.04686586647836</v>
      </c>
      <c r="T12" s="48">
        <f t="shared" si="7"/>
        <v>8140.3989065276382</v>
      </c>
      <c r="U12" s="48">
        <f t="shared" si="8"/>
        <v>1155.2577622656308</v>
      </c>
      <c r="V12" s="48">
        <f t="shared" si="4"/>
        <v>314.33135149179031</v>
      </c>
      <c r="W12" s="62">
        <f t="shared" si="5"/>
        <v>3.1982702679750288</v>
      </c>
    </row>
    <row r="13" spans="1:25" x14ac:dyDescent="0.3">
      <c r="J13" s="32">
        <f t="shared" si="9"/>
        <v>11</v>
      </c>
      <c r="K13" s="38">
        <f t="shared" si="6"/>
        <v>11</v>
      </c>
      <c r="L13" s="42" cm="1">
        <f t="array" ref="L13">IF(J13&lt;=n,(INDEX(Ni,K13+1)-INDEX(Ni,n+1))/INDEX(Di,K13+1),"")</f>
        <v>8.9942063265394694</v>
      </c>
      <c r="M13" s="42" cm="1">
        <f t="array" ref="M13">IF(J13&lt;=n,(INDEX(Nir,K13+1)-INDEX(Nir,n+1))/INDEX(Dir,K13+1),"")</f>
        <v>9.1770672060043239</v>
      </c>
      <c r="N13" s="42" cm="1">
        <f t="array" ref="N13">IF(J13&lt;=n,(INDEX(Mi,K13+1)-INDEX(Mi,K13+n+1)+INDEX(Di,K13+n+1))/INDEX(Di,K13+1),"")</f>
        <v>0.99999999999999989</v>
      </c>
      <c r="O13" s="43" cm="1">
        <f t="array" ref="O13">IF(J13&lt;=n,(INDEX(Mir,K13+1)-INDEX(Mir,n+1)+INDEX(Dir,n+1))/INDEX(Dir,K13+1),"")</f>
        <v>1.0461159156080606</v>
      </c>
      <c r="P13" s="52">
        <f t="shared" si="0"/>
        <v>10827.225066935307</v>
      </c>
      <c r="Q13" s="53">
        <f t="shared" si="1"/>
        <v>11558.447644842903</v>
      </c>
      <c r="R13" s="52">
        <f t="shared" si="2"/>
        <v>189.86132456083078</v>
      </c>
      <c r="S13" s="5">
        <f t="shared" si="3"/>
        <v>231.05155245312622</v>
      </c>
      <c r="T13" s="48">
        <f t="shared" si="7"/>
        <v>8330.2602310884686</v>
      </c>
      <c r="U13" s="48">
        <f t="shared" si="8"/>
        <v>1386.3093147187572</v>
      </c>
      <c r="V13" s="48">
        <f t="shared" si="4"/>
        <v>312.47779123663702</v>
      </c>
      <c r="W13" s="62">
        <f t="shared" si="5"/>
        <v>2.8860376440395288</v>
      </c>
    </row>
    <row r="14" spans="1:25" x14ac:dyDescent="0.3">
      <c r="J14" s="32">
        <f t="shared" si="9"/>
        <v>12</v>
      </c>
      <c r="K14" s="38">
        <f t="shared" si="6"/>
        <v>12</v>
      </c>
      <c r="L14" s="42" cm="1">
        <f t="array" ref="L14">IF(J14&lt;=n,(INDEX(Ni,K14+1)-INDEX(Ni,n+1))/INDEX(Di,K14+1),"")</f>
        <v>7.9950294228135741</v>
      </c>
      <c r="M14" s="42" cm="1">
        <f t="array" ref="M14">IF(J14&lt;=n,(INDEX(Nir,K14+1)-INDEX(Nir,n+1))/INDEX(Dir,K14+1),"")</f>
        <v>8.1370195842775246</v>
      </c>
      <c r="N14" s="42" cm="1">
        <f t="array" ref="N14">IF(J14&lt;=n,(INDEX(Mi,K14+1)-INDEX(Mi,K14+n+1)+INDEX(Di,K14+n+1))/INDEX(Di,K14+1),"")</f>
        <v>1</v>
      </c>
      <c r="O14" s="43" cm="1">
        <f t="array" ref="O14">IF(J14&lt;=n,(INDEX(Mir,K14+1)-INDEX(Mir,n+1)+INDEX(Dir,n+1))/INDEX(Dir,K14+1),"")</f>
        <v>1.0408895456496348</v>
      </c>
      <c r="P14" s="52">
        <f t="shared" si="0"/>
        <v>11826.401970661205</v>
      </c>
      <c r="Q14" s="53">
        <f t="shared" si="1"/>
        <v>12494.901133001847</v>
      </c>
      <c r="R14" s="52">
        <f t="shared" si="2"/>
        <v>77.179063807581883</v>
      </c>
      <c r="S14" s="5">
        <f t="shared" si="3"/>
        <v>252.05623903977403</v>
      </c>
      <c r="T14" s="48">
        <f t="shared" si="7"/>
        <v>8407.4392948960503</v>
      </c>
      <c r="U14" s="48">
        <f t="shared" si="8"/>
        <v>1638.3655537585312</v>
      </c>
      <c r="V14" s="48">
        <f t="shared" si="4"/>
        <v>304.60831835118836</v>
      </c>
      <c r="W14" s="62">
        <f t="shared" si="5"/>
        <v>2.5756634951767832</v>
      </c>
    </row>
    <row r="15" spans="1:25" x14ac:dyDescent="0.3">
      <c r="J15" s="32">
        <f t="shared" si="9"/>
        <v>13</v>
      </c>
      <c r="K15" s="38">
        <f t="shared" si="6"/>
        <v>13</v>
      </c>
      <c r="L15" s="42" cm="1">
        <f t="array" ref="L15">IF(J15&lt;=n,(INDEX(Ni,K15+1)-INDEX(Ni,n+1))/INDEX(Di,K15+1),"")</f>
        <v>6.99575670168029</v>
      </c>
      <c r="M15" s="42" cm="1">
        <f t="array" ref="M15">IF(J15&lt;=n,(INDEX(Nir,K15+1)-INDEX(Nir,n+1))/INDEX(Dir,K15+1),"")</f>
        <v>7.1020728178462793</v>
      </c>
      <c r="N15" s="42" cm="1">
        <f t="array" ref="N15">IF(J15&lt;=n,(INDEX(Mi,K15+1)-INDEX(Mi,K15+n+1)+INDEX(Di,K15+n+1))/INDEX(Di,K15+1),"")</f>
        <v>1</v>
      </c>
      <c r="O15" s="43" cm="1">
        <f t="array" ref="O15">IF(J15&lt;=n,(INDEX(Mir,K15+1)-INDEX(Mir,n+1)+INDEX(Dir,n+1))/INDEX(Dir,K15+1),"")</f>
        <v>1.0356888081298798</v>
      </c>
      <c r="P15" s="52">
        <f t="shared" si="0"/>
        <v>12825.674691794491</v>
      </c>
      <c r="Q15" s="53">
        <f t="shared" si="1"/>
        <v>13426.761837489799</v>
      </c>
      <c r="R15" s="52">
        <f t="shared" si="2"/>
        <v>-40.196588894416436</v>
      </c>
      <c r="S15" s="5">
        <f t="shared" si="3"/>
        <v>273.06092562642186</v>
      </c>
      <c r="T15" s="48">
        <f t="shared" si="7"/>
        <v>8367.2427060016344</v>
      </c>
      <c r="U15" s="48">
        <f t="shared" si="8"/>
        <v>1911.4264793849529</v>
      </c>
      <c r="V15" s="48">
        <f t="shared" si="4"/>
        <v>290.51173019775069</v>
      </c>
      <c r="W15" s="62">
        <f t="shared" si="5"/>
        <v>2.2650795157280261</v>
      </c>
    </row>
    <row r="16" spans="1:25" x14ac:dyDescent="0.3">
      <c r="J16" s="32">
        <f t="shared" si="9"/>
        <v>14</v>
      </c>
      <c r="K16" s="38">
        <f t="shared" si="6"/>
        <v>14</v>
      </c>
      <c r="L16" s="42" cm="1">
        <f t="array" ref="L16">IF(J16&lt;=n,(INDEX(Ni,K16+1)-INDEX(Ni,n+1))/INDEX(Di,K16+1),"")</f>
        <v>5.9964723026954942</v>
      </c>
      <c r="M16" s="42" cm="1">
        <f t="array" ref="M16">IF(J16&lt;=n,(INDEX(Nir,K16+1)-INDEX(Nir,n+1))/INDEX(Dir,K16+1),"")</f>
        <v>6.0722871022829716</v>
      </c>
      <c r="N16" s="42" cm="1">
        <f t="array" ref="N16">IF(J16&lt;=n,(INDEX(Mi,K16+1)-INDEX(Mi,K16+n+1)+INDEX(Di,K16+n+1))/INDEX(Di,K16+1),"")</f>
        <v>1.0000000000000002</v>
      </c>
      <c r="O16" s="43" cm="1">
        <f t="array" ref="O16">IF(J16&lt;=n,(INDEX(Mir,K16+1)-INDEX(Mir,n+1)+INDEX(Dir,n+1))/INDEX(Dir,K16+1),"")</f>
        <v>1.0305140055391098</v>
      </c>
      <c r="P16" s="52">
        <f t="shared" si="0"/>
        <v>13824.95909077929</v>
      </c>
      <c r="Q16" s="53">
        <f t="shared" si="1"/>
        <v>14353.975558525384</v>
      </c>
      <c r="R16" s="52">
        <f t="shared" si="2"/>
        <v>-162.23148679287021</v>
      </c>
      <c r="S16" s="5">
        <f t="shared" si="3"/>
        <v>294.0656122130697</v>
      </c>
      <c r="T16" s="48">
        <f t="shared" si="7"/>
        <v>8205.0112192087636</v>
      </c>
      <c r="U16" s="48">
        <f t="shared" si="8"/>
        <v>2205.4920915980229</v>
      </c>
      <c r="V16" s="48">
        <f t="shared" si="4"/>
        <v>269.97836074248335</v>
      </c>
      <c r="W16" s="62">
        <f t="shared" si="5"/>
        <v>1.9528329810577769</v>
      </c>
    </row>
    <row r="17" spans="10:23" x14ac:dyDescent="0.3">
      <c r="J17" s="32">
        <f t="shared" si="9"/>
        <v>15</v>
      </c>
      <c r="K17" s="38">
        <f t="shared" si="6"/>
        <v>15</v>
      </c>
      <c r="L17" s="42" cm="1">
        <f t="array" ref="L17">IF(J17&lt;=n,(INDEX(Ni,K17+1)-INDEX(Ni,n+1))/INDEX(Di,K17+1),"")</f>
        <v>4.9972606805349633</v>
      </c>
      <c r="M17" s="42" cm="1">
        <f t="array" ref="M17">IF(J17&lt;=n,(INDEX(Nir,K17+1)-INDEX(Nir,n+1))/INDEX(Dir,K17+1),"")</f>
        <v>5.0477220054905949</v>
      </c>
      <c r="N17" s="42" cm="1">
        <f t="array" ref="N17">IF(J17&lt;=n,(INDEX(Mi,K17+1)-INDEX(Mi,K17+n+1)+INDEX(Di,K17+n+1))/INDEX(Di,K17+1),"")</f>
        <v>1</v>
      </c>
      <c r="O17" s="43" cm="1">
        <f t="array" ref="O17">IF(J17&lt;=n,(INDEX(Mir,K17+1)-INDEX(Mir,n+1)+INDEX(Dir,n+1))/INDEX(Dir,K17+1),"")</f>
        <v>1.0253654372135199</v>
      </c>
      <c r="P17" s="52">
        <f t="shared" si="0"/>
        <v>14824.170712939816</v>
      </c>
      <c r="Q17" s="53">
        <f t="shared" si="1"/>
        <v>15276.488661477462</v>
      </c>
      <c r="R17" s="52">
        <f t="shared" si="2"/>
        <v>-288.89058710934501</v>
      </c>
      <c r="S17" s="5">
        <f t="shared" si="3"/>
        <v>315.07029879971753</v>
      </c>
      <c r="T17" s="48">
        <f t="shared" si="7"/>
        <v>7916.1206320994188</v>
      </c>
      <c r="U17" s="48">
        <f t="shared" si="8"/>
        <v>2520.5623903977403</v>
      </c>
      <c r="V17" s="48">
        <f t="shared" si="4"/>
        <v>242.80012087657553</v>
      </c>
      <c r="W17" s="62">
        <f t="shared" si="5"/>
        <v>1.6378664653709001</v>
      </c>
    </row>
    <row r="18" spans="10:23" x14ac:dyDescent="0.3">
      <c r="J18" s="32">
        <f t="shared" si="9"/>
        <v>16</v>
      </c>
      <c r="K18" s="38">
        <f t="shared" si="6"/>
        <v>16</v>
      </c>
      <c r="L18" s="42" cm="1">
        <f t="array" ref="L18">IF(J18&lt;=n,(INDEX(Ni,K18+1)-INDEX(Ni,n+1))/INDEX(Di,K18+1),"")</f>
        <v>3.9981090592868158</v>
      </c>
      <c r="M18" s="42" cm="1">
        <f t="array" ref="M18">IF(J18&lt;=n,(INDEX(Nir,K18+1)-INDEX(Nir,n+1))/INDEX(Dir,K18+1),"")</f>
        <v>4.0283381886850789</v>
      </c>
      <c r="N18" s="42" cm="1">
        <f t="array" ref="N18">IF(J18&lt;=n,(INDEX(Mi,K18+1)-INDEX(Mi,K18+n+1)+INDEX(Di,K18+n+1))/INDEX(Di,K18+1),"")</f>
        <v>1</v>
      </c>
      <c r="O18" s="43" cm="1">
        <f t="array" ref="O18">IF(J18&lt;=n,(INDEX(Mir,K18+1)-INDEX(Mir,n+1)+INDEX(Dir,n+1))/INDEX(Dir,K18+1),"")</f>
        <v>1.0202429054707784</v>
      </c>
      <c r="P18" s="52">
        <f t="shared" si="0"/>
        <v>15823.322334187964</v>
      </c>
      <c r="Q18" s="53">
        <f t="shared" si="1"/>
        <v>16194.336566783333</v>
      </c>
      <c r="R18" s="52">
        <f t="shared" si="2"/>
        <v>-420.15188411402892</v>
      </c>
      <c r="S18" s="5">
        <f t="shared" si="3"/>
        <v>336.07498538636543</v>
      </c>
      <c r="T18" s="48">
        <f t="shared" si="7"/>
        <v>7495.9687479853901</v>
      </c>
      <c r="U18" s="48">
        <f t="shared" si="8"/>
        <v>2856.6373757841056</v>
      </c>
      <c r="V18" s="48">
        <f t="shared" si="4"/>
        <v>208.7699117490578</v>
      </c>
      <c r="W18" s="62">
        <f t="shared" si="5"/>
        <v>1.3193810208744108</v>
      </c>
    </row>
    <row r="19" spans="10:23" x14ac:dyDescent="0.3">
      <c r="J19" s="32">
        <f t="shared" si="9"/>
        <v>17</v>
      </c>
      <c r="K19" s="38">
        <f t="shared" si="6"/>
        <v>17</v>
      </c>
      <c r="L19" s="42" cm="1">
        <f t="array" ref="L19">IF(J19&lt;=n,(INDEX(Ni,K19+1)-INDEX(Ni,n+1))/INDEX(Di,K19+1),"")</f>
        <v>2.9989299863812851</v>
      </c>
      <c r="M19" s="42" cm="1">
        <f t="array" ref="M19">IF(J19&lt;=n,(INDEX(Nir,K19+1)-INDEX(Nir,n+1))/INDEX(Dir,K19+1),"")</f>
        <v>3.0140215560024113</v>
      </c>
      <c r="N19" s="42" cm="1">
        <f t="array" ref="N19">IF(J19&lt;=n,(INDEX(Mi,K19+1)-INDEX(Mi,K19+n+1)+INDEX(Di,K19+n+1))/INDEX(Di,K19+1),"")</f>
        <v>1</v>
      </c>
      <c r="O19" s="43" cm="1">
        <f t="array" ref="O19">IF(J19&lt;=n,(INDEX(Mir,K19+1)-INDEX(Mir,n+1)+INDEX(Dir,n+1))/INDEX(Dir,K19+1),"")</f>
        <v>1.0151458369648356</v>
      </c>
      <c r="P19" s="52">
        <f t="shared" si="0"/>
        <v>16822.501407093496</v>
      </c>
      <c r="Q19" s="53">
        <f t="shared" si="1"/>
        <v>17107.622005767611</v>
      </c>
      <c r="R19" s="52">
        <f t="shared" si="2"/>
        <v>-556.00447168055962</v>
      </c>
      <c r="S19" s="5">
        <f t="shared" si="3"/>
        <v>357.07967197301326</v>
      </c>
      <c r="T19" s="48">
        <f t="shared" si="7"/>
        <v>6939.9642763048305</v>
      </c>
      <c r="U19" s="48">
        <f t="shared" si="8"/>
        <v>3213.717047757119</v>
      </c>
      <c r="V19" s="48">
        <f t="shared" si="4"/>
        <v>167.68112528464701</v>
      </c>
      <c r="W19" s="62">
        <f t="shared" si="5"/>
        <v>0.99676689706764654</v>
      </c>
    </row>
    <row r="20" spans="10:23" x14ac:dyDescent="0.3">
      <c r="J20" s="32">
        <f t="shared" si="9"/>
        <v>18</v>
      </c>
      <c r="K20" s="38">
        <f t="shared" si="6"/>
        <v>18</v>
      </c>
      <c r="L20" s="42" cm="1">
        <f t="array" ref="L20">IF(J20&lt;=n,(INDEX(Ni,K20+1)-INDEX(Ni,n+1))/INDEX(Di,K20+1),"")</f>
        <v>1.9996116940000035</v>
      </c>
      <c r="M20" s="42" cm="1">
        <f t="array" ref="M20">IF(J20&lt;=n,(INDEX(Nir,K20+1)-INDEX(Nir,n+1))/INDEX(Dir,K20+1),"")</f>
        <v>2.004634868341713</v>
      </c>
      <c r="N20" s="42" cm="1">
        <f t="array" ref="N20">IF(J20&lt;=n,(INDEX(Mi,K20+1)-INDEX(Mi,K20+n+1)+INDEX(Di,K20+n+1))/INDEX(Di,K20+1),"")</f>
        <v>1.0000000000000002</v>
      </c>
      <c r="O20" s="43" cm="1">
        <f t="array" ref="O20">IF(J20&lt;=n,(INDEX(Mir,K20+1)-INDEX(Mir,n+1)+INDEX(Dir,n+1))/INDEX(Dir,K20+1),"")</f>
        <v>1.010073542051968</v>
      </c>
      <c r="P20" s="52">
        <f t="shared" si="0"/>
        <v>17821.819699474781</v>
      </c>
      <c r="Q20" s="53">
        <f t="shared" si="1"/>
        <v>18016.468547805434</v>
      </c>
      <c r="R20" s="52">
        <f t="shared" si="2"/>
        <v>-696.44213664308609</v>
      </c>
      <c r="S20" s="5">
        <f t="shared" si="3"/>
        <v>378.08435855966104</v>
      </c>
      <c r="T20" s="48">
        <f t="shared" si="7"/>
        <v>6243.5221396617444</v>
      </c>
      <c r="U20" s="48">
        <f t="shared" si="8"/>
        <v>3591.8014063167802</v>
      </c>
      <c r="V20" s="48">
        <f t="shared" si="4"/>
        <v>119.32743300052338</v>
      </c>
      <c r="W20" s="62">
        <f t="shared" si="5"/>
        <v>0.6695580755092031</v>
      </c>
    </row>
    <row r="21" spans="10:23" x14ac:dyDescent="0.3">
      <c r="J21" s="32">
        <f t="shared" si="9"/>
        <v>19</v>
      </c>
      <c r="K21" s="38">
        <f t="shared" si="6"/>
        <v>19</v>
      </c>
      <c r="L21" s="42" cm="1">
        <f t="array" ref="L21">IF(J21&lt;=n,(INDEX(Ni,K21+1)-INDEX(Ni,n+1))/INDEX(Di,K21+1),"")</f>
        <v>1.0000000000000029</v>
      </c>
      <c r="M21" s="42" cm="1">
        <f t="array" ref="M21">IF(J21&lt;=n,(INDEX(Nir,K21+1)-INDEX(Nir,n+1))/INDEX(Dir,K21+1),"")</f>
        <v>0.999999999999996</v>
      </c>
      <c r="N21" s="42" cm="1">
        <f t="array" ref="N21">IF(J21&lt;=n,(INDEX(Mi,K21+1)-INDEX(Mi,K21+n+1)+INDEX(Di,K21+n+1))/INDEX(Di,K21+1),"")</f>
        <v>1.0000000000000002</v>
      </c>
      <c r="O21" s="43" cm="1">
        <f t="array" ref="O21">IF(J21&lt;=n,(INDEX(Mir,K21+1)-INDEX(Mir,n+1)+INDEX(Dir,n+1))/INDEX(Dir,K21+1),"")</f>
        <v>1.0050251256281406</v>
      </c>
      <c r="P21" s="52">
        <f t="shared" si="0"/>
        <v>18821.431393474781</v>
      </c>
      <c r="Q21" s="53">
        <f t="shared" si="1"/>
        <v>18921.036576356564</v>
      </c>
      <c r="R21" s="52">
        <f t="shared" si="2"/>
        <v>-841.46638679195553</v>
      </c>
      <c r="S21" s="5">
        <f t="shared" si="3"/>
        <v>399.08904514630888</v>
      </c>
      <c r="T21" s="48">
        <f t="shared" si="7"/>
        <v>5402.0557528697891</v>
      </c>
      <c r="U21" s="48">
        <f t="shared" si="8"/>
        <v>3990.890451463089</v>
      </c>
      <c r="V21" s="48">
        <f t="shared" si="4"/>
        <v>63.502438563301503</v>
      </c>
      <c r="W21" s="62">
        <f t="shared" si="5"/>
        <v>0.33739430989992197</v>
      </c>
    </row>
    <row r="22" spans="10:23" x14ac:dyDescent="0.3">
      <c r="J22" s="32">
        <f t="shared" si="9"/>
        <v>20</v>
      </c>
      <c r="K22" s="38">
        <f t="shared" si="6"/>
        <v>20</v>
      </c>
      <c r="L22" s="42" cm="1">
        <f t="array" ref="L22">IF(J22&lt;=n,(INDEX(Ni,K22+1)-INDEX(Ni,n+1))/INDEX(Di,K22+1),"")</f>
        <v>0</v>
      </c>
      <c r="M22" s="42" cm="1">
        <f t="array" ref="M22">IF(J22&lt;=n,(INDEX(Nir,K22+1)-INDEX(Nir,n+1))/INDEX(Dir,K22+1),"")</f>
        <v>0</v>
      </c>
      <c r="N22" s="42" cm="1">
        <f t="array" ref="N22">IF(J22&lt;=n,(INDEX(Mi,K22+1)-INDEX(Mi,K22+n+1)+INDEX(Di,K22+n+1))/INDEX(Di,K22+1),"")</f>
        <v>1.0000000000000002</v>
      </c>
      <c r="O22" s="43" cm="1">
        <f t="array" ref="O22">IF(J22&lt;=n,(INDEX(Mir,K22+1)-INDEX(Mir,n+1)+INDEX(Dir,n+1))/INDEX(Dir,K22+1),"")</f>
        <v>1</v>
      </c>
      <c r="P22" s="52">
        <f t="shared" si="0"/>
        <v>19821.431393474784</v>
      </c>
      <c r="Q22" s="53">
        <f t="shared" si="1"/>
        <v>19821.431393474781</v>
      </c>
      <c r="R22" s="52">
        <f t="shared" si="2"/>
        <v>-991.07156967374294</v>
      </c>
      <c r="S22" s="5">
        <f t="shared" si="3"/>
        <v>420.09373173295671</v>
      </c>
      <c r="T22" s="48">
        <f t="shared" si="7"/>
        <v>4410.9841831960457</v>
      </c>
      <c r="U22" s="48">
        <f t="shared" si="8"/>
        <v>4410.9841831960457</v>
      </c>
      <c r="V22" s="48">
        <f t="shared" si="4"/>
        <v>0</v>
      </c>
      <c r="W22" s="62">
        <f t="shared" si="5"/>
        <v>0</v>
      </c>
    </row>
    <row r="23" spans="10:23" x14ac:dyDescent="0.3">
      <c r="J23" s="32">
        <f t="shared" si="9"/>
        <v>21</v>
      </c>
      <c r="K23" s="38" t="str">
        <f t="shared" si="6"/>
        <v/>
      </c>
      <c r="L23" s="42" t="str" cm="1">
        <f t="array" ref="L23">IF(J23&lt;=n,(INDEX(Ni,K23+1)-INDEX(Ni,n+1))/INDEX(Di,K23+1),"")</f>
        <v/>
      </c>
      <c r="M23" s="42" t="str" cm="1">
        <f t="array" ref="M23">IF(J23&lt;=n,(INDEX(Nir,K23+1)-INDEX(Nir,n+1))/INDEX(Dir,K23+1),"")</f>
        <v/>
      </c>
      <c r="N23" s="42" t="str" cm="1">
        <f t="array" ref="N23">IF(J23&lt;=n,(INDEX(Mi,K23+1)-INDEX(Mi,K23+n+1)+INDEX(Di,K23+n+1))/INDEX(Di,K23+1),"")</f>
        <v/>
      </c>
      <c r="O23" s="43" t="str" cm="1">
        <f t="array" ref="O23">IF(J23&lt;=n,(INDEX(Mir,K23+1)-INDEX(Mir,n+1)+INDEX(Dir,n+1))/INDEX(Dir,K23+1),"")</f>
        <v/>
      </c>
      <c r="P23" s="52" t="str">
        <f t="shared" si="0"/>
        <v/>
      </c>
      <c r="Q23" s="53" t="str">
        <f t="shared" si="1"/>
        <v/>
      </c>
      <c r="R23" s="52" t="str">
        <f t="shared" si="2"/>
        <v/>
      </c>
      <c r="S23" s="5" t="str">
        <f t="shared" si="3"/>
        <v/>
      </c>
      <c r="T23" s="48" t="str">
        <f t="shared" si="7"/>
        <v/>
      </c>
      <c r="U23" s="48" t="str">
        <f t="shared" si="8"/>
        <v/>
      </c>
      <c r="V23" s="48" t="str">
        <f t="shared" si="4"/>
        <v/>
      </c>
      <c r="W23" s="62" t="str">
        <f t="shared" si="5"/>
        <v/>
      </c>
    </row>
    <row r="24" spans="10:23" x14ac:dyDescent="0.3">
      <c r="J24" s="32">
        <f t="shared" si="9"/>
        <v>22</v>
      </c>
      <c r="K24" s="38" t="str">
        <f t="shared" si="6"/>
        <v/>
      </c>
      <c r="L24" s="42" t="str" cm="1">
        <f t="array" ref="L24">IF(J24&lt;=n,(INDEX(Ni,K24+1)-INDEX(Ni,n+1))/INDEX(Di,K24+1),"")</f>
        <v/>
      </c>
      <c r="M24" s="42" t="str" cm="1">
        <f t="array" ref="M24">IF(J24&lt;=n,(INDEX(Nir,K24+1)-INDEX(Nir,n+1))/INDEX(Dir,K24+1),"")</f>
        <v/>
      </c>
      <c r="N24" s="42" t="str" cm="1">
        <f t="array" ref="N24">IF(J24&lt;=n,(INDEX(Mi,K24+1)-INDEX(Mi,K24+n+1)+INDEX(Di,K24+n+1))/INDEX(Di,K24+1),"")</f>
        <v/>
      </c>
      <c r="O24" s="43" t="str" cm="1">
        <f t="array" ref="O24">IF(J24&lt;=n,(INDEX(Mir,K24+1)-INDEX(Mir,n+1)+INDEX(Dir,n+1))/INDEX(Dir,K24+1),"")</f>
        <v/>
      </c>
      <c r="P24" s="52" t="str">
        <f t="shared" si="0"/>
        <v/>
      </c>
      <c r="Q24" s="53" t="str">
        <f t="shared" si="1"/>
        <v/>
      </c>
      <c r="R24" s="52" t="str">
        <f t="shared" si="2"/>
        <v/>
      </c>
      <c r="S24" s="5" t="str">
        <f t="shared" si="3"/>
        <v/>
      </c>
      <c r="T24" s="48" t="str">
        <f t="shared" si="7"/>
        <v/>
      </c>
      <c r="U24" s="48" t="str">
        <f t="shared" si="8"/>
        <v/>
      </c>
      <c r="V24" s="48" t="str">
        <f t="shared" si="4"/>
        <v/>
      </c>
      <c r="W24" s="62" t="str">
        <f t="shared" si="5"/>
        <v/>
      </c>
    </row>
    <row r="25" spans="10:23" x14ac:dyDescent="0.3">
      <c r="J25" s="32">
        <f t="shared" si="9"/>
        <v>23</v>
      </c>
      <c r="K25" s="38" t="str">
        <f t="shared" si="6"/>
        <v/>
      </c>
      <c r="L25" s="42" t="str" cm="1">
        <f t="array" ref="L25">IF(J25&lt;=n,(INDEX(Ni,K25+1)-INDEX(Ni,n+1))/INDEX(Di,K25+1),"")</f>
        <v/>
      </c>
      <c r="M25" s="42" t="str" cm="1">
        <f t="array" ref="M25">IF(J25&lt;=n,(INDEX(Nir,K25+1)-INDEX(Nir,n+1))/INDEX(Dir,K25+1),"")</f>
        <v/>
      </c>
      <c r="N25" s="42" t="str" cm="1">
        <f t="array" ref="N25">IF(J25&lt;=n,(INDEX(Mi,K25+1)-INDEX(Mi,K25+n+1)+INDEX(Di,K25+n+1))/INDEX(Di,K25+1),"")</f>
        <v/>
      </c>
      <c r="O25" s="43" t="str" cm="1">
        <f t="array" ref="O25">IF(J25&lt;=n,(INDEX(Mir,K25+1)-INDEX(Mir,n+1)+INDEX(Dir,n+1))/INDEX(Dir,K25+1),"")</f>
        <v/>
      </c>
      <c r="P25" s="52" t="str">
        <f t="shared" si="0"/>
        <v/>
      </c>
      <c r="Q25" s="53" t="str">
        <f t="shared" si="1"/>
        <v/>
      </c>
      <c r="R25" s="52" t="str">
        <f t="shared" si="2"/>
        <v/>
      </c>
      <c r="S25" s="5" t="str">
        <f t="shared" si="3"/>
        <v/>
      </c>
      <c r="T25" s="48" t="str">
        <f t="shared" si="7"/>
        <v/>
      </c>
      <c r="U25" s="48" t="str">
        <f t="shared" si="8"/>
        <v/>
      </c>
      <c r="V25" s="48" t="str">
        <f t="shared" si="4"/>
        <v/>
      </c>
      <c r="W25" s="62" t="str">
        <f t="shared" si="5"/>
        <v/>
      </c>
    </row>
    <row r="26" spans="10:23" x14ac:dyDescent="0.3">
      <c r="J26" s="32">
        <f t="shared" si="9"/>
        <v>24</v>
      </c>
      <c r="K26" s="38" t="str">
        <f t="shared" si="6"/>
        <v/>
      </c>
      <c r="L26" s="42" t="str" cm="1">
        <f t="array" ref="L26">IF(J26&lt;=n,(INDEX(Ni,K26+1)-INDEX(Ni,n+1))/INDEX(Di,K26+1),"")</f>
        <v/>
      </c>
      <c r="M26" s="42" t="str" cm="1">
        <f t="array" ref="M26">IF(J26&lt;=n,(INDEX(Nir,K26+1)-INDEX(Nir,n+1))/INDEX(Dir,K26+1),"")</f>
        <v/>
      </c>
      <c r="N26" s="42" t="str" cm="1">
        <f t="array" ref="N26">IF(J26&lt;=n,(INDEX(Mi,K26+1)-INDEX(Mi,K26+n+1)+INDEX(Di,K26+n+1))/INDEX(Di,K26+1),"")</f>
        <v/>
      </c>
      <c r="O26" s="43" t="str" cm="1">
        <f t="array" ref="O26">IF(J26&lt;=n,(INDEX(Mir,K26+1)-INDEX(Mir,n+1)+INDEX(Dir,n+1))/INDEX(Dir,K26+1),"")</f>
        <v/>
      </c>
      <c r="P26" s="52" t="str">
        <f t="shared" si="0"/>
        <v/>
      </c>
      <c r="Q26" s="53" t="str">
        <f t="shared" si="1"/>
        <v/>
      </c>
      <c r="R26" s="52" t="str">
        <f t="shared" si="2"/>
        <v/>
      </c>
      <c r="S26" s="5" t="str">
        <f t="shared" si="3"/>
        <v/>
      </c>
      <c r="T26" s="48" t="str">
        <f t="shared" si="7"/>
        <v/>
      </c>
      <c r="U26" s="48" t="str">
        <f t="shared" si="8"/>
        <v/>
      </c>
      <c r="V26" s="48" t="str">
        <f t="shared" si="4"/>
        <v/>
      </c>
      <c r="W26" s="62" t="str">
        <f t="shared" si="5"/>
        <v/>
      </c>
    </row>
    <row r="27" spans="10:23" x14ac:dyDescent="0.3">
      <c r="J27" s="32">
        <f t="shared" si="9"/>
        <v>25</v>
      </c>
      <c r="K27" s="38" t="str">
        <f t="shared" si="6"/>
        <v/>
      </c>
      <c r="L27" s="42" t="str" cm="1">
        <f t="array" ref="L27">IF(J27&lt;=n,(INDEX(Ni,K27+1)-INDEX(Ni,n+1))/INDEX(Di,K27+1),"")</f>
        <v/>
      </c>
      <c r="M27" s="42" t="str" cm="1">
        <f t="array" ref="M27">IF(J27&lt;=n,(INDEX(Nir,K27+1)-INDEX(Nir,n+1))/INDEX(Dir,K27+1),"")</f>
        <v/>
      </c>
      <c r="N27" s="42" t="str" cm="1">
        <f t="array" ref="N27">IF(J27&lt;=n,(INDEX(Mi,K27+1)-INDEX(Mi,K27+n+1)+INDEX(Di,K27+n+1))/INDEX(Di,K27+1),"")</f>
        <v/>
      </c>
      <c r="O27" s="43" t="str" cm="1">
        <f t="array" ref="O27">IF(J27&lt;=n,(INDEX(Mir,K27+1)-INDEX(Mir,n+1)+INDEX(Dir,n+1))/INDEX(Dir,K27+1),"")</f>
        <v/>
      </c>
      <c r="P27" s="52" t="str">
        <f t="shared" si="0"/>
        <v/>
      </c>
      <c r="Q27" s="53" t="str">
        <f t="shared" si="1"/>
        <v/>
      </c>
      <c r="R27" s="52" t="str">
        <f t="shared" si="2"/>
        <v/>
      </c>
      <c r="S27" s="5" t="str">
        <f t="shared" si="3"/>
        <v/>
      </c>
      <c r="T27" s="48" t="str">
        <f t="shared" si="7"/>
        <v/>
      </c>
      <c r="U27" s="48" t="str">
        <f t="shared" si="8"/>
        <v/>
      </c>
      <c r="V27" s="48" t="str">
        <f t="shared" si="4"/>
        <v/>
      </c>
      <c r="W27" s="62" t="str">
        <f t="shared" si="5"/>
        <v/>
      </c>
    </row>
    <row r="28" spans="10:23" x14ac:dyDescent="0.3">
      <c r="J28" s="32">
        <f t="shared" si="9"/>
        <v>26</v>
      </c>
      <c r="K28" s="38" t="str">
        <f t="shared" si="6"/>
        <v/>
      </c>
      <c r="L28" s="42" t="str" cm="1">
        <f t="array" ref="L28">IF(J28&lt;=n,(INDEX(Ni,K28+1)-INDEX(Ni,n+1))/INDEX(Di,K28+1),"")</f>
        <v/>
      </c>
      <c r="M28" s="42" t="str" cm="1">
        <f t="array" ref="M28">IF(J28&lt;=n,(INDEX(Nir,K28+1)-INDEX(Nir,n+1))/INDEX(Dir,K28+1),"")</f>
        <v/>
      </c>
      <c r="N28" s="42" t="str" cm="1">
        <f t="array" ref="N28">IF(J28&lt;=n,(INDEX(Mi,K28+1)-INDEX(Mi,K28+n+1)+INDEX(Di,K28+n+1))/INDEX(Di,K28+1),"")</f>
        <v/>
      </c>
      <c r="O28" s="43" t="str" cm="1">
        <f t="array" ref="O28">IF(J28&lt;=n,(INDEX(Mir,K28+1)-INDEX(Mir,n+1)+INDEX(Dir,n+1))/INDEX(Dir,K28+1),"")</f>
        <v/>
      </c>
      <c r="P28" s="52" t="str">
        <f t="shared" si="0"/>
        <v/>
      </c>
      <c r="Q28" s="53" t="str">
        <f t="shared" si="1"/>
        <v/>
      </c>
      <c r="R28" s="52" t="str">
        <f t="shared" si="2"/>
        <v/>
      </c>
      <c r="S28" s="5" t="str">
        <f t="shared" si="3"/>
        <v/>
      </c>
      <c r="T28" s="48" t="str">
        <f t="shared" si="7"/>
        <v/>
      </c>
      <c r="U28" s="48" t="str">
        <f t="shared" si="8"/>
        <v/>
      </c>
      <c r="V28" s="48" t="str">
        <f t="shared" si="4"/>
        <v/>
      </c>
      <c r="W28" s="62" t="str">
        <f t="shared" si="5"/>
        <v/>
      </c>
    </row>
    <row r="29" spans="10:23" x14ac:dyDescent="0.3">
      <c r="J29" s="32">
        <f t="shared" si="9"/>
        <v>27</v>
      </c>
      <c r="K29" s="38" t="str">
        <f t="shared" si="6"/>
        <v/>
      </c>
      <c r="L29" s="42" t="str" cm="1">
        <f t="array" ref="L29">IF(J29&lt;=n,(INDEX(Ni,K29+1)-INDEX(Ni,n+1))/INDEX(Di,K29+1),"")</f>
        <v/>
      </c>
      <c r="M29" s="42" t="str" cm="1">
        <f t="array" ref="M29">IF(J29&lt;=n,(INDEX(Nir,K29+1)-INDEX(Nir,n+1))/INDEX(Dir,K29+1),"")</f>
        <v/>
      </c>
      <c r="N29" s="42" t="str" cm="1">
        <f t="array" ref="N29">IF(J29&lt;=n,(INDEX(Mi,K29+1)-INDEX(Mi,K29+n+1)+INDEX(Di,K29+n+1))/INDEX(Di,K29+1),"")</f>
        <v/>
      </c>
      <c r="O29" s="43" t="str" cm="1">
        <f t="array" ref="O29">IF(J29&lt;=n,(INDEX(Mir,K29+1)-INDEX(Mir,n+1)+INDEX(Dir,n+1))/INDEX(Dir,K29+1),"")</f>
        <v/>
      </c>
      <c r="P29" s="52" t="str">
        <f t="shared" si="0"/>
        <v/>
      </c>
      <c r="Q29" s="53" t="str">
        <f t="shared" si="1"/>
        <v/>
      </c>
      <c r="R29" s="52" t="str">
        <f t="shared" si="2"/>
        <v/>
      </c>
      <c r="S29" s="5" t="str">
        <f t="shared" si="3"/>
        <v/>
      </c>
      <c r="T29" s="48" t="str">
        <f t="shared" si="7"/>
        <v/>
      </c>
      <c r="U29" s="48" t="str">
        <f t="shared" si="8"/>
        <v/>
      </c>
      <c r="V29" s="48" t="str">
        <f t="shared" si="4"/>
        <v/>
      </c>
      <c r="W29" s="62" t="str">
        <f t="shared" si="5"/>
        <v/>
      </c>
    </row>
    <row r="30" spans="10:23" x14ac:dyDescent="0.3">
      <c r="J30" s="32">
        <f t="shared" si="9"/>
        <v>28</v>
      </c>
      <c r="K30" s="38" t="str">
        <f t="shared" si="6"/>
        <v/>
      </c>
      <c r="L30" s="42" t="str" cm="1">
        <f t="array" ref="L30">IF(J30&lt;=n,(INDEX(Ni,K30+1)-INDEX(Ni,n+1))/INDEX(Di,K30+1),"")</f>
        <v/>
      </c>
      <c r="M30" s="42" t="str" cm="1">
        <f t="array" ref="M30">IF(J30&lt;=n,(INDEX(Nir,K30+1)-INDEX(Nir,n+1))/INDEX(Dir,K30+1),"")</f>
        <v/>
      </c>
      <c r="N30" s="42" t="str" cm="1">
        <f t="array" ref="N30">IF(J30&lt;=n,(INDEX(Mi,K30+1)-INDEX(Mi,K30+n+1)+INDEX(Di,K30+n+1))/INDEX(Di,K30+1),"")</f>
        <v/>
      </c>
      <c r="O30" s="43" t="str" cm="1">
        <f t="array" ref="O30">IF(J30&lt;=n,(INDEX(Mir,K30+1)-INDEX(Mir,n+1)+INDEX(Dir,n+1))/INDEX(Dir,K30+1),"")</f>
        <v/>
      </c>
      <c r="P30" s="52" t="str">
        <f t="shared" si="0"/>
        <v/>
      </c>
      <c r="Q30" s="53" t="str">
        <f t="shared" si="1"/>
        <v/>
      </c>
      <c r="R30" s="52" t="str">
        <f t="shared" si="2"/>
        <v/>
      </c>
      <c r="S30" s="5" t="str">
        <f t="shared" si="3"/>
        <v/>
      </c>
      <c r="T30" s="48" t="str">
        <f t="shared" si="7"/>
        <v/>
      </c>
      <c r="U30" s="48" t="str">
        <f t="shared" si="8"/>
        <v/>
      </c>
      <c r="V30" s="48" t="str">
        <f t="shared" si="4"/>
        <v/>
      </c>
      <c r="W30" s="62" t="str">
        <f t="shared" si="5"/>
        <v/>
      </c>
    </row>
    <row r="31" spans="10:23" x14ac:dyDescent="0.3">
      <c r="J31" s="32">
        <f t="shared" si="9"/>
        <v>29</v>
      </c>
      <c r="K31" s="38" t="str">
        <f t="shared" si="6"/>
        <v/>
      </c>
      <c r="L31" s="42" t="str" cm="1">
        <f t="array" ref="L31">IF(J31&lt;=n,(INDEX(Ni,K31+1)-INDEX(Ni,n+1))/INDEX(Di,K31+1),"")</f>
        <v/>
      </c>
      <c r="M31" s="42" t="str" cm="1">
        <f t="array" ref="M31">IF(J31&lt;=n,(INDEX(Nir,K31+1)-INDEX(Nir,n+1))/INDEX(Dir,K31+1),"")</f>
        <v/>
      </c>
      <c r="N31" s="42" t="str" cm="1">
        <f t="array" ref="N31">IF(J31&lt;=n,(INDEX(Mi,K31+1)-INDEX(Mi,K31+n+1)+INDEX(Di,K31+n+1))/INDEX(Di,K31+1),"")</f>
        <v/>
      </c>
      <c r="O31" s="43" t="str" cm="1">
        <f t="array" ref="O31">IF(J31&lt;=n,(INDEX(Mir,K31+1)-INDEX(Mir,n+1)+INDEX(Dir,n+1))/INDEX(Dir,K31+1),"")</f>
        <v/>
      </c>
      <c r="P31" s="52" t="str">
        <f t="shared" si="0"/>
        <v/>
      </c>
      <c r="Q31" s="53" t="str">
        <f t="shared" si="1"/>
        <v/>
      </c>
      <c r="R31" s="52" t="str">
        <f t="shared" si="2"/>
        <v/>
      </c>
      <c r="S31" s="5" t="str">
        <f t="shared" si="3"/>
        <v/>
      </c>
      <c r="T31" s="48" t="str">
        <f t="shared" si="7"/>
        <v/>
      </c>
      <c r="U31" s="48" t="str">
        <f t="shared" si="8"/>
        <v/>
      </c>
      <c r="V31" s="48" t="str">
        <f t="shared" si="4"/>
        <v/>
      </c>
      <c r="W31" s="62" t="str">
        <f t="shared" si="5"/>
        <v/>
      </c>
    </row>
    <row r="32" spans="10:23" x14ac:dyDescent="0.3">
      <c r="J32" s="32">
        <f t="shared" si="9"/>
        <v>30</v>
      </c>
      <c r="K32" s="38" t="str">
        <f t="shared" si="6"/>
        <v/>
      </c>
      <c r="L32" s="42" t="str" cm="1">
        <f t="array" ref="L32">IF(J32&lt;=n,(INDEX(Ni,K32+1)-INDEX(Ni,n+1))/INDEX(Di,K32+1),"")</f>
        <v/>
      </c>
      <c r="M32" s="42" t="str" cm="1">
        <f t="array" ref="M32">IF(J32&lt;=n,(INDEX(Nir,K32+1)-INDEX(Nir,n+1))/INDEX(Dir,K32+1),"")</f>
        <v/>
      </c>
      <c r="N32" s="42" t="str" cm="1">
        <f t="array" ref="N32">IF(J32&lt;=n,(INDEX(Mi,K32+1)-INDEX(Mi,K32+n+1)+INDEX(Di,K32+n+1))/INDEX(Di,K32+1),"")</f>
        <v/>
      </c>
      <c r="O32" s="43" t="str" cm="1">
        <f t="array" ref="O32">IF(J32&lt;=n,(INDEX(Mir,K32+1)-INDEX(Mir,n+1)+INDEX(Dir,n+1))/INDEX(Dir,K32+1),"")</f>
        <v/>
      </c>
      <c r="P32" s="52" t="str">
        <f t="shared" si="0"/>
        <v/>
      </c>
      <c r="Q32" s="53" t="str">
        <f t="shared" si="1"/>
        <v/>
      </c>
      <c r="R32" s="52" t="str">
        <f t="shared" si="2"/>
        <v/>
      </c>
      <c r="S32" s="5" t="str">
        <f t="shared" si="3"/>
        <v/>
      </c>
      <c r="T32" s="48" t="str">
        <f t="shared" si="7"/>
        <v/>
      </c>
      <c r="U32" s="48" t="str">
        <f t="shared" si="8"/>
        <v/>
      </c>
      <c r="V32" s="48" t="str">
        <f t="shared" si="4"/>
        <v/>
      </c>
      <c r="W32" s="62" t="str">
        <f t="shared" si="5"/>
        <v/>
      </c>
    </row>
    <row r="33" spans="10:23" x14ac:dyDescent="0.3">
      <c r="J33" s="32">
        <f t="shared" si="9"/>
        <v>31</v>
      </c>
      <c r="K33" s="38" t="str">
        <f t="shared" si="6"/>
        <v/>
      </c>
      <c r="L33" s="42" t="str" cm="1">
        <f t="array" ref="L33">IF(J33&lt;=n,(INDEX(Ni,K33+1)-INDEX(Ni,n+1))/INDEX(Di,K33+1),"")</f>
        <v/>
      </c>
      <c r="M33" s="42" t="str" cm="1">
        <f t="array" ref="M33">IF(J33&lt;=n,(INDEX(Nir,K33+1)-INDEX(Nir,n+1))/INDEX(Dir,K33+1),"")</f>
        <v/>
      </c>
      <c r="N33" s="42" t="str" cm="1">
        <f t="array" ref="N33">IF(J33&lt;=n,(INDEX(Mi,K33+1)-INDEX(Mi,K33+n+1)+INDEX(Di,K33+n+1))/INDEX(Di,K33+1),"")</f>
        <v/>
      </c>
      <c r="O33" s="43" t="str" cm="1">
        <f t="array" ref="O33">IF(J33&lt;=n,(INDEX(Mir,K33+1)-INDEX(Mir,n+1)+INDEX(Dir,n+1))/INDEX(Dir,K33+1),"")</f>
        <v/>
      </c>
      <c r="P33" s="52" t="str">
        <f t="shared" si="0"/>
        <v/>
      </c>
      <c r="Q33" s="53" t="str">
        <f t="shared" si="1"/>
        <v/>
      </c>
      <c r="R33" s="52" t="str">
        <f t="shared" si="2"/>
        <v/>
      </c>
      <c r="S33" s="5" t="str">
        <f t="shared" si="3"/>
        <v/>
      </c>
      <c r="T33" s="48" t="str">
        <f t="shared" si="7"/>
        <v/>
      </c>
      <c r="U33" s="48" t="str">
        <f t="shared" si="8"/>
        <v/>
      </c>
      <c r="V33" s="48" t="str">
        <f t="shared" si="4"/>
        <v/>
      </c>
      <c r="W33" s="62" t="str">
        <f t="shared" si="5"/>
        <v/>
      </c>
    </row>
    <row r="34" spans="10:23" x14ac:dyDescent="0.3">
      <c r="J34" s="32">
        <f>J33+1</f>
        <v>32</v>
      </c>
      <c r="K34" s="38" t="str">
        <f t="shared" si="6"/>
        <v/>
      </c>
      <c r="L34" s="42" t="str" cm="1">
        <f t="array" ref="L34">IF(J34&lt;=n,(INDEX(Ni,K34+1)-INDEX(Ni,n+1))/INDEX(Di,K34+1),"")</f>
        <v/>
      </c>
      <c r="M34" s="42" t="str" cm="1">
        <f t="array" ref="M34">IF(J34&lt;=n,(INDEX(Nir,K34+1)-INDEX(Nir,n+1))/INDEX(Dir,K34+1),"")</f>
        <v/>
      </c>
      <c r="N34" s="42" t="str" cm="1">
        <f t="array" ref="N34">IF(J34&lt;=n,(INDEX(Mi,K34+1)-INDEX(Mi,K34+n+1)+INDEX(Di,K34+n+1))/INDEX(Di,K34+1),"")</f>
        <v/>
      </c>
      <c r="O34" s="43" t="str" cm="1">
        <f t="array" ref="O34">IF(J34&lt;=n,(INDEX(Mir,K34+1)-INDEX(Mir,n+1)+INDEX(Dir,n+1))/INDEX(Dir,K34+1),"")</f>
        <v/>
      </c>
      <c r="P34" s="52" t="str">
        <f t="shared" si="0"/>
        <v/>
      </c>
      <c r="Q34" s="53" t="str">
        <f t="shared" si="1"/>
        <v/>
      </c>
      <c r="R34" s="52" t="str">
        <f t="shared" si="2"/>
        <v/>
      </c>
      <c r="S34" s="5" t="str">
        <f t="shared" si="3"/>
        <v/>
      </c>
      <c r="T34" s="48" t="str">
        <f t="shared" si="7"/>
        <v/>
      </c>
      <c r="U34" s="48" t="str">
        <f t="shared" si="8"/>
        <v/>
      </c>
      <c r="V34" s="48" t="str">
        <f t="shared" si="4"/>
        <v/>
      </c>
      <c r="W34" s="62" t="str">
        <f t="shared" si="5"/>
        <v/>
      </c>
    </row>
    <row r="35" spans="10:23" x14ac:dyDescent="0.3">
      <c r="J35" s="32">
        <f t="shared" si="9"/>
        <v>33</v>
      </c>
      <c r="K35" s="38" t="str">
        <f t="shared" si="6"/>
        <v/>
      </c>
      <c r="L35" s="42" t="str" cm="1">
        <f t="array" ref="L35">IF(J35&lt;=n,(INDEX(Ni,K35+1)-INDEX(Ni,n+1))/INDEX(Di,K35+1),"")</f>
        <v/>
      </c>
      <c r="M35" s="42" t="str" cm="1">
        <f t="array" ref="M35">IF(J35&lt;=n,(INDEX(Nir,K35+1)-INDEX(Nir,n+1))/INDEX(Dir,K35+1),"")</f>
        <v/>
      </c>
      <c r="N35" s="42" t="str" cm="1">
        <f t="array" ref="N35">IF(J35&lt;=n,(INDEX(Mi,K35+1)-INDEX(Mi,K35+n+1)+INDEX(Di,K35+n+1))/INDEX(Di,K35+1),"")</f>
        <v/>
      </c>
      <c r="O35" s="43" t="str" cm="1">
        <f t="array" ref="O35">IF(J35&lt;=n,(INDEX(Mir,K35+1)-INDEX(Mir,n+1)+INDEX(Dir,n+1))/INDEX(Dir,K35+1),"")</f>
        <v/>
      </c>
      <c r="P35" s="52" t="str">
        <f t="shared" si="0"/>
        <v/>
      </c>
      <c r="Q35" s="53" t="str">
        <f t="shared" si="1"/>
        <v/>
      </c>
      <c r="R35" s="52" t="str">
        <f t="shared" si="2"/>
        <v/>
      </c>
      <c r="S35" s="5" t="str">
        <f t="shared" si="3"/>
        <v/>
      </c>
      <c r="T35" s="48" t="str">
        <f t="shared" si="7"/>
        <v/>
      </c>
      <c r="U35" s="48" t="str">
        <f t="shared" si="8"/>
        <v/>
      </c>
      <c r="V35" s="48" t="str">
        <f t="shared" si="4"/>
        <v/>
      </c>
      <c r="W35" s="62" t="str">
        <f t="shared" si="5"/>
        <v/>
      </c>
    </row>
    <row r="36" spans="10:23" x14ac:dyDescent="0.3">
      <c r="J36" s="32">
        <f t="shared" si="9"/>
        <v>34</v>
      </c>
      <c r="K36" s="38" t="str">
        <f t="shared" si="6"/>
        <v/>
      </c>
      <c r="L36" s="42" t="str" cm="1">
        <f t="array" ref="L36">IF(J36&lt;=n,(INDEX(Ni,K36+1)-INDEX(Ni,n+1))/INDEX(Di,K36+1),"")</f>
        <v/>
      </c>
      <c r="M36" s="42" t="str" cm="1">
        <f t="array" ref="M36">IF(J36&lt;=n,(INDEX(Nir,K36+1)-INDEX(Nir,n+1))/INDEX(Dir,K36+1),"")</f>
        <v/>
      </c>
      <c r="N36" s="42" t="str" cm="1">
        <f t="array" ref="N36">IF(J36&lt;=n,(INDEX(Mi,K36+1)-INDEX(Mi,K36+n+1)+INDEX(Di,K36+n+1))/INDEX(Di,K36+1),"")</f>
        <v/>
      </c>
      <c r="O36" s="43" t="str" cm="1">
        <f t="array" ref="O36">IF(J36&lt;=n,(INDEX(Mir,K36+1)-INDEX(Mir,n+1)+INDEX(Dir,n+1))/INDEX(Dir,K36+1),"")</f>
        <v/>
      </c>
      <c r="P36" s="52" t="str">
        <f t="shared" si="0"/>
        <v/>
      </c>
      <c r="Q36" s="53" t="str">
        <f t="shared" si="1"/>
        <v/>
      </c>
      <c r="R36" s="52" t="str">
        <f t="shared" si="2"/>
        <v/>
      </c>
      <c r="S36" s="5" t="str">
        <f t="shared" si="3"/>
        <v/>
      </c>
      <c r="T36" s="48" t="str">
        <f t="shared" si="7"/>
        <v/>
      </c>
      <c r="U36" s="48" t="str">
        <f t="shared" si="8"/>
        <v/>
      </c>
      <c r="V36" s="48" t="str">
        <f t="shared" si="4"/>
        <v/>
      </c>
      <c r="W36" s="62" t="str">
        <f t="shared" si="5"/>
        <v/>
      </c>
    </row>
    <row r="37" spans="10:23" x14ac:dyDescent="0.3">
      <c r="J37" s="32">
        <f t="shared" si="9"/>
        <v>35</v>
      </c>
      <c r="K37" s="38" t="str">
        <f t="shared" si="6"/>
        <v/>
      </c>
      <c r="L37" s="42" t="str" cm="1">
        <f t="array" ref="L37">IF(J37&lt;=n,(INDEX(Ni,K37+1)-INDEX(Ni,n+1))/INDEX(Di,K37+1),"")</f>
        <v/>
      </c>
      <c r="M37" s="42" t="str" cm="1">
        <f t="array" ref="M37">IF(J37&lt;=n,(INDEX(Nir,K37+1)-INDEX(Nir,n+1))/INDEX(Dir,K37+1),"")</f>
        <v/>
      </c>
      <c r="N37" s="42" t="str" cm="1">
        <f t="array" ref="N37">IF(J37&lt;=n,(INDEX(Mi,K37+1)-INDEX(Mi,K37+n+1)+INDEX(Di,K37+n+1))/INDEX(Di,K37+1),"")</f>
        <v/>
      </c>
      <c r="O37" s="43" t="str" cm="1">
        <f t="array" ref="O37">IF(J37&lt;=n,(INDEX(Mir,K37+1)-INDEX(Mir,n+1)+INDEX(Dir,n+1))/INDEX(Dir,K37+1),"")</f>
        <v/>
      </c>
      <c r="P37" s="52" t="str">
        <f t="shared" si="0"/>
        <v/>
      </c>
      <c r="Q37" s="53" t="str">
        <f t="shared" si="1"/>
        <v/>
      </c>
      <c r="R37" s="52" t="str">
        <f t="shared" si="2"/>
        <v/>
      </c>
      <c r="S37" s="5" t="str">
        <f t="shared" si="3"/>
        <v/>
      </c>
      <c r="T37" s="48" t="str">
        <f t="shared" si="7"/>
        <v/>
      </c>
      <c r="U37" s="48" t="str">
        <f t="shared" si="8"/>
        <v/>
      </c>
      <c r="V37" s="48" t="str">
        <f t="shared" si="4"/>
        <v/>
      </c>
      <c r="W37" s="62" t="str">
        <f t="shared" si="5"/>
        <v/>
      </c>
    </row>
    <row r="38" spans="10:23" x14ac:dyDescent="0.3">
      <c r="J38" s="32">
        <f t="shared" si="9"/>
        <v>36</v>
      </c>
      <c r="K38" s="38" t="str">
        <f t="shared" si="6"/>
        <v/>
      </c>
      <c r="L38" s="42" t="str" cm="1">
        <f t="array" ref="L38">IF(J38&lt;=n,(INDEX(Ni,K38+1)-INDEX(Ni,n+1))/INDEX(Di,K38+1),"")</f>
        <v/>
      </c>
      <c r="M38" s="42" t="str" cm="1">
        <f t="array" ref="M38">IF(J38&lt;=n,(INDEX(Nir,K38+1)-INDEX(Nir,n+1))/INDEX(Dir,K38+1),"")</f>
        <v/>
      </c>
      <c r="N38" s="42" t="str" cm="1">
        <f t="array" ref="N38">IF(J38&lt;=n,(INDEX(Mi,K38+1)-INDEX(Mi,K38+n+1)+INDEX(Di,K38+n+1))/INDEX(Di,K38+1),"")</f>
        <v/>
      </c>
      <c r="O38" s="43" t="str" cm="1">
        <f t="array" ref="O38">IF(J38&lt;=n,(INDEX(Mir,K38+1)-INDEX(Mir,n+1)+INDEX(Dir,n+1))/INDEX(Dir,K38+1),"")</f>
        <v/>
      </c>
      <c r="P38" s="52" t="str">
        <f t="shared" si="0"/>
        <v/>
      </c>
      <c r="Q38" s="53" t="str">
        <f t="shared" si="1"/>
        <v/>
      </c>
      <c r="R38" s="52" t="str">
        <f t="shared" si="2"/>
        <v/>
      </c>
      <c r="S38" s="5" t="str">
        <f t="shared" si="3"/>
        <v/>
      </c>
      <c r="T38" s="48" t="str">
        <f t="shared" si="7"/>
        <v/>
      </c>
      <c r="U38" s="48" t="str">
        <f t="shared" si="8"/>
        <v/>
      </c>
      <c r="V38" s="48" t="str">
        <f t="shared" si="4"/>
        <v/>
      </c>
      <c r="W38" s="62" t="str">
        <f t="shared" si="5"/>
        <v/>
      </c>
    </row>
    <row r="39" spans="10:23" x14ac:dyDescent="0.3">
      <c r="J39" s="32">
        <f t="shared" si="9"/>
        <v>37</v>
      </c>
      <c r="K39" s="38" t="str">
        <f t="shared" si="6"/>
        <v/>
      </c>
      <c r="L39" s="42" t="str" cm="1">
        <f t="array" ref="L39">IF(J39&lt;=n,(INDEX(Ni,K39+1)-INDEX(Ni,n+1))/INDEX(Di,K39+1),"")</f>
        <v/>
      </c>
      <c r="M39" s="42" t="str" cm="1">
        <f t="array" ref="M39">IF(J39&lt;=n,(INDEX(Nir,K39+1)-INDEX(Nir,n+1))/INDEX(Dir,K39+1),"")</f>
        <v/>
      </c>
      <c r="N39" s="42" t="str" cm="1">
        <f t="array" ref="N39">IF(J39&lt;=n,(INDEX(Mi,K39+1)-INDEX(Mi,K39+n+1)+INDEX(Di,K39+n+1))/INDEX(Di,K39+1),"")</f>
        <v/>
      </c>
      <c r="O39" s="43" t="str" cm="1">
        <f t="array" ref="O39">IF(J39&lt;=n,(INDEX(Mir,K39+1)-INDEX(Mir,n+1)+INDEX(Dir,n+1))/INDEX(Dir,K39+1),"")</f>
        <v/>
      </c>
      <c r="P39" s="52" t="str">
        <f t="shared" si="0"/>
        <v/>
      </c>
      <c r="Q39" s="53" t="str">
        <f t="shared" si="1"/>
        <v/>
      </c>
      <c r="R39" s="52" t="str">
        <f t="shared" si="2"/>
        <v/>
      </c>
      <c r="S39" s="5" t="str">
        <f t="shared" si="3"/>
        <v/>
      </c>
      <c r="T39" s="48" t="str">
        <f t="shared" si="7"/>
        <v/>
      </c>
      <c r="U39" s="48" t="str">
        <f t="shared" si="8"/>
        <v/>
      </c>
      <c r="V39" s="48" t="str">
        <f t="shared" si="4"/>
        <v/>
      </c>
      <c r="W39" s="62" t="str">
        <f t="shared" si="5"/>
        <v/>
      </c>
    </row>
    <row r="40" spans="10:23" x14ac:dyDescent="0.3">
      <c r="J40" s="32">
        <f t="shared" si="9"/>
        <v>38</v>
      </c>
      <c r="K40" s="38" t="str">
        <f t="shared" si="6"/>
        <v/>
      </c>
      <c r="L40" s="42" t="str" cm="1">
        <f t="array" ref="L40">IF(J40&lt;=n,(INDEX(Ni,K40+1)-INDEX(Ni,n+1))/INDEX(Di,K40+1),"")</f>
        <v/>
      </c>
      <c r="M40" s="42" t="str" cm="1">
        <f t="array" ref="M40">IF(J40&lt;=n,(INDEX(Nir,K40+1)-INDEX(Nir,n+1))/INDEX(Dir,K40+1),"")</f>
        <v/>
      </c>
      <c r="N40" s="42" t="str" cm="1">
        <f t="array" ref="N40">IF(J40&lt;=n,(INDEX(Mi,K40+1)-INDEX(Mi,K40+n+1)+INDEX(Di,K40+n+1))/INDEX(Di,K40+1),"")</f>
        <v/>
      </c>
      <c r="O40" s="43" t="str" cm="1">
        <f t="array" ref="O40">IF(J40&lt;=n,(INDEX(Mir,K40+1)-INDEX(Mir,n+1)+INDEX(Dir,n+1))/INDEX(Dir,K40+1),"")</f>
        <v/>
      </c>
      <c r="P40" s="52" t="str">
        <f t="shared" si="0"/>
        <v/>
      </c>
      <c r="Q40" s="53" t="str">
        <f t="shared" si="1"/>
        <v/>
      </c>
      <c r="R40" s="52" t="str">
        <f t="shared" si="2"/>
        <v/>
      </c>
      <c r="S40" s="5" t="str">
        <f t="shared" si="3"/>
        <v/>
      </c>
      <c r="T40" s="48" t="str">
        <f t="shared" si="7"/>
        <v/>
      </c>
      <c r="U40" s="48" t="str">
        <f t="shared" si="8"/>
        <v/>
      </c>
      <c r="V40" s="48" t="str">
        <f t="shared" si="4"/>
        <v/>
      </c>
      <c r="W40" s="62" t="str">
        <f t="shared" si="5"/>
        <v/>
      </c>
    </row>
    <row r="41" spans="10:23" x14ac:dyDescent="0.3">
      <c r="J41" s="32">
        <f t="shared" si="9"/>
        <v>39</v>
      </c>
      <c r="K41" s="38" t="str">
        <f t="shared" si="6"/>
        <v/>
      </c>
      <c r="L41" s="42" t="str" cm="1">
        <f t="array" ref="L41">IF(J41&lt;=n,(INDEX(Ni,K41+1)-INDEX(Ni,n+1))/INDEX(Di,K41+1),"")</f>
        <v/>
      </c>
      <c r="M41" s="42" t="str" cm="1">
        <f t="array" ref="M41">IF(J41&lt;=n,(INDEX(Nir,K41+1)-INDEX(Nir,n+1))/INDEX(Dir,K41+1),"")</f>
        <v/>
      </c>
      <c r="N41" s="42" t="str" cm="1">
        <f t="array" ref="N41">IF(J41&lt;=n,(INDEX(Mi,K41+1)-INDEX(Mi,K41+n+1)+INDEX(Di,K41+n+1))/INDEX(Di,K41+1),"")</f>
        <v/>
      </c>
      <c r="O41" s="43" t="str" cm="1">
        <f t="array" ref="O41">IF(J41&lt;=n,(INDEX(Mir,K41+1)-INDEX(Mir,n+1)+INDEX(Dir,n+1))/INDEX(Dir,K41+1),"")</f>
        <v/>
      </c>
      <c r="P41" s="52" t="str">
        <f t="shared" si="0"/>
        <v/>
      </c>
      <c r="Q41" s="53" t="str">
        <f t="shared" si="1"/>
        <v/>
      </c>
      <c r="R41" s="52" t="str">
        <f t="shared" si="2"/>
        <v/>
      </c>
      <c r="S41" s="5" t="str">
        <f t="shared" si="3"/>
        <v/>
      </c>
      <c r="T41" s="48" t="str">
        <f t="shared" si="7"/>
        <v/>
      </c>
      <c r="U41" s="48" t="str">
        <f t="shared" si="8"/>
        <v/>
      </c>
      <c r="V41" s="48" t="str">
        <f t="shared" si="4"/>
        <v/>
      </c>
      <c r="W41" s="62" t="str">
        <f t="shared" si="5"/>
        <v/>
      </c>
    </row>
    <row r="42" spans="10:23" ht="15" thickBot="1" x14ac:dyDescent="0.35">
      <c r="J42" s="33">
        <f t="shared" si="9"/>
        <v>40</v>
      </c>
      <c r="K42" s="39" t="str">
        <f t="shared" si="6"/>
        <v/>
      </c>
      <c r="L42" s="44" t="str" cm="1">
        <f t="array" ref="L42">IF(J42&lt;=n,(INDEX(Ni,K42+1)-INDEX(Ni,n+1))/INDEX(Di,K42+1),"")</f>
        <v/>
      </c>
      <c r="M42" s="44" t="str" cm="1">
        <f t="array" ref="M42">IF(J42&lt;=n,(INDEX(Nir,K42+1)-INDEX(Nir,n+1))/INDEX(Dir,K42+1),"")</f>
        <v/>
      </c>
      <c r="N42" s="44" t="str" cm="1">
        <f t="array" ref="N42">IF(J42&lt;=n,(INDEX(Mi,K42+1)-INDEX(Mi,K42+n+1)+INDEX(Di,K42+n+1))/INDEX(Di,K42+1),"")</f>
        <v/>
      </c>
      <c r="O42" s="45" t="str" cm="1">
        <f t="array" ref="O42">IF(J42&lt;=n,(INDEX(Mir,K42+1)-INDEX(Mir,n+1)+INDEX(Dir,n+1))/INDEX(Dir,K42+1),"")</f>
        <v/>
      </c>
      <c r="P42" s="54" t="str">
        <f t="shared" si="0"/>
        <v/>
      </c>
      <c r="Q42" s="55" t="str">
        <f t="shared" si="1"/>
        <v/>
      </c>
      <c r="R42" s="54" t="str">
        <f t="shared" si="2"/>
        <v/>
      </c>
      <c r="S42" s="16" t="str">
        <f t="shared" si="3"/>
        <v/>
      </c>
      <c r="T42" s="63" t="str">
        <f t="shared" si="7"/>
        <v/>
      </c>
      <c r="U42" s="63" t="str">
        <f t="shared" si="8"/>
        <v/>
      </c>
      <c r="V42" s="63" t="str">
        <f t="shared" si="4"/>
        <v/>
      </c>
      <c r="W42" s="64" t="str">
        <f t="shared" si="5"/>
        <v/>
      </c>
    </row>
  </sheetData>
  <mergeCells count="1">
    <mergeCell ref="A1:B1"/>
  </mergeCells>
  <dataValidations count="1">
    <dataValidation type="list" allowBlank="1" showInputMessage="1" showErrorMessage="1" sqref="B2" xr:uid="{5C67FC4E-CBF8-442E-A0A5-AE32191B83BC}">
      <formula1>$Y$2:$Y$6</formula1>
    </dataValidation>
  </dataValidation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7BE25-D07E-4785-9C52-C6C1E1DC2A2D}">
  <dimension ref="A1:R122"/>
  <sheetViews>
    <sheetView workbookViewId="0">
      <selection activeCell="J4" sqref="J4"/>
    </sheetView>
  </sheetViews>
  <sheetFormatPr baseColWidth="10" defaultRowHeight="14.4" x14ac:dyDescent="0.3"/>
  <cols>
    <col min="1" max="1" width="5.109375" style="34" customWidth="1"/>
    <col min="2" max="2" width="13.33203125" style="2" customWidth="1"/>
    <col min="3" max="6" width="13.21875" style="2" customWidth="1"/>
    <col min="7" max="7" width="14.5546875" style="2" customWidth="1"/>
    <col min="8" max="10" width="11.5546875" style="2"/>
    <col min="11" max="12" width="12.44140625" style="2" bestFit="1" customWidth="1"/>
    <col min="13" max="14" width="11.5546875" style="2"/>
    <col min="15" max="18" width="14.6640625" style="2" customWidth="1"/>
  </cols>
  <sheetData>
    <row r="1" spans="1:18" ht="15" thickBot="1" x14ac:dyDescent="0.35">
      <c r="A1" s="6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7" t="s">
        <v>36</v>
      </c>
      <c r="H1" s="8" t="s">
        <v>37</v>
      </c>
      <c r="I1" s="8" t="s">
        <v>7</v>
      </c>
      <c r="J1" s="9" t="s">
        <v>8</v>
      </c>
      <c r="K1" s="7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9" t="s">
        <v>16</v>
      </c>
    </row>
    <row r="2" spans="1:18" x14ac:dyDescent="0.3">
      <c r="A2" s="31">
        <v>0</v>
      </c>
      <c r="B2" s="23">
        <v>2.7744110000000001E-3</v>
      </c>
      <c r="C2" s="24">
        <v>4.5720999999999999E-3</v>
      </c>
      <c r="D2" s="24">
        <v>7.4902950000000001E-3</v>
      </c>
      <c r="E2" s="24">
        <v>1.2087504000000001E-2</v>
      </c>
      <c r="F2" s="25">
        <v>1.9069873000000001E-2</v>
      </c>
      <c r="G2" s="18">
        <v>100000</v>
      </c>
      <c r="H2" s="19">
        <f t="shared" ref="H2:H33" si="0">G2-G3</f>
        <v>749.02950000000419</v>
      </c>
      <c r="I2" s="11">
        <f t="shared" ref="I2:I33" si="1">POWER(1/(1+Rechenzins),A2)</f>
        <v>1</v>
      </c>
      <c r="J2" s="12">
        <f t="shared" ref="J2:J33" si="2">POWER(1/(1+Rechenzins-Zinsstress),A2)</f>
        <v>1</v>
      </c>
      <c r="K2" s="10">
        <f t="shared" ref="K2:K33" si="3">G2*I2</f>
        <v>100000</v>
      </c>
      <c r="L2" s="11">
        <f t="shared" ref="L2:L33" si="4">G2*J2</f>
        <v>100000</v>
      </c>
      <c r="M2" s="11">
        <f t="shared" ref="M2:M33" si="5">H2*I2/(1+Rechenzins)</f>
        <v>749.02950000000419</v>
      </c>
      <c r="N2" s="11">
        <f t="shared" ref="N2:N33" si="6">H2*J2/(1+Rechenzins-Zinsstress)</f>
        <v>752.79346733668763</v>
      </c>
      <c r="O2" s="11">
        <f>SUM(K2:$K$122)</f>
        <v>9322814.0433918834</v>
      </c>
      <c r="P2" s="11">
        <f>SUM(L2:L$122)</f>
        <v>11930802.556849904</v>
      </c>
      <c r="Q2" s="11">
        <f>SUM(M2:M$122)</f>
        <v>99999.999999999971</v>
      </c>
      <c r="R2" s="12">
        <f>SUM(N2:N$122)</f>
        <v>159953.78169271155</v>
      </c>
    </row>
    <row r="3" spans="1:18" x14ac:dyDescent="0.3">
      <c r="A3" s="32">
        <v>1</v>
      </c>
      <c r="B3" s="26">
        <v>2.0700499999999999E-4</v>
      </c>
      <c r="C3" s="3">
        <v>3.4115099999999999E-4</v>
      </c>
      <c r="D3" s="3">
        <v>5.59466E-4</v>
      </c>
      <c r="E3" s="3">
        <v>9.0454000000000001E-4</v>
      </c>
      <c r="F3" s="27">
        <v>1.4306830000000001E-3</v>
      </c>
      <c r="G3" s="20" cm="1">
        <f t="array" ref="G3">G2*IF(x=20,(1-B2),IF(x=30,(1-C2),IF(x=40,(1-D2),IF(x=50,(1-E2),(1-F2)))))</f>
        <v>99250.970499999996</v>
      </c>
      <c r="H3" s="4">
        <f t="shared" si="0"/>
        <v>55.527543461750611</v>
      </c>
      <c r="I3" s="5">
        <f t="shared" si="1"/>
        <v>1</v>
      </c>
      <c r="J3" s="14">
        <f t="shared" si="2"/>
        <v>1.0050251256281406</v>
      </c>
      <c r="K3" s="13">
        <f t="shared" si="3"/>
        <v>99250.970499999996</v>
      </c>
      <c r="L3" s="5">
        <f t="shared" si="4"/>
        <v>99749.719095477369</v>
      </c>
      <c r="M3" s="5">
        <f t="shared" si="5"/>
        <v>55.527543461750611</v>
      </c>
      <c r="N3" s="5">
        <f t="shared" si="6"/>
        <v>56.087011400470296</v>
      </c>
      <c r="O3" s="5">
        <f>SUM(K3:$K$122)</f>
        <v>9222814.0433918834</v>
      </c>
      <c r="P3" s="5">
        <f>SUM(L3:L$122)</f>
        <v>11830802.556849904</v>
      </c>
      <c r="Q3" s="5">
        <f>SUM(M3:M$122)</f>
        <v>99250.970499999967</v>
      </c>
      <c r="R3" s="14">
        <f>SUM(N3:N$122)</f>
        <v>159200.98822537487</v>
      </c>
    </row>
    <row r="4" spans="1:18" x14ac:dyDescent="0.3">
      <c r="A4" s="32">
        <v>2</v>
      </c>
      <c r="B4" s="26">
        <v>1.3442099999999999E-4</v>
      </c>
      <c r="C4" s="3">
        <v>2.2151899999999999E-4</v>
      </c>
      <c r="D4" s="3">
        <v>3.6361500000000002E-4</v>
      </c>
      <c r="E4" s="3">
        <v>5.8894999999999998E-4</v>
      </c>
      <c r="F4" s="27">
        <v>9.3384299999999996E-4</v>
      </c>
      <c r="G4" s="20" cm="1">
        <f t="array" ref="G4">G3*IF(x=20,(1-B3),IF(x=30,(1-C3),IF(x=40,(1-D3),IF(x=50,(1-E3),(1-F3)))))</f>
        <v>99195.442956538245</v>
      </c>
      <c r="H4" s="4">
        <f t="shared" si="0"/>
        <v>36.068950990651501</v>
      </c>
      <c r="I4" s="5">
        <f t="shared" si="1"/>
        <v>1</v>
      </c>
      <c r="J4" s="14">
        <f t="shared" si="2"/>
        <v>1.0100755031438597</v>
      </c>
      <c r="K4" s="13">
        <f t="shared" si="3"/>
        <v>99195.442956538245</v>
      </c>
      <c r="L4" s="5">
        <f t="shared" si="4"/>
        <v>100194.88695390341</v>
      </c>
      <c r="M4" s="5">
        <f t="shared" si="5"/>
        <v>36.068950990651501</v>
      </c>
      <c r="N4" s="5">
        <f t="shared" si="6"/>
        <v>36.615441024877924</v>
      </c>
      <c r="O4" s="5">
        <f>SUM(K4:$K$122)</f>
        <v>9123563.0728918836</v>
      </c>
      <c r="P4" s="5">
        <f>SUM(L4:L$122)</f>
        <v>11731052.837754427</v>
      </c>
      <c r="Q4" s="5">
        <f>SUM(M4:M$122)</f>
        <v>99195.442956538231</v>
      </c>
      <c r="R4" s="14">
        <f>SUM(N4:N$122)</f>
        <v>159144.9012139744</v>
      </c>
    </row>
    <row r="5" spans="1:18" x14ac:dyDescent="0.3">
      <c r="A5" s="32">
        <v>3</v>
      </c>
      <c r="B5" s="26">
        <v>8.5614799999999999E-5</v>
      </c>
      <c r="C5" s="3">
        <v>1.41068E-4</v>
      </c>
      <c r="D5" s="3">
        <v>2.3175100000000001E-4</v>
      </c>
      <c r="E5" s="3">
        <v>3.7601600000000001E-4</v>
      </c>
      <c r="F5" s="27">
        <v>5.9766300000000001E-4</v>
      </c>
      <c r="G5" s="20" cm="1">
        <f t="array" ref="G5">G4*IF(x=20,(1-B4),IF(x=30,(1-C4),IF(x=40,(1-D4),IF(x=50,(1-E4),(1-F4)))))</f>
        <v>99159.374005547594</v>
      </c>
      <c r="H5" s="4">
        <f t="shared" si="0"/>
        <v>22.980284085148014</v>
      </c>
      <c r="I5" s="5">
        <f t="shared" si="1"/>
        <v>1</v>
      </c>
      <c r="J5" s="14">
        <f t="shared" si="2"/>
        <v>1.015151259441065</v>
      </c>
      <c r="K5" s="13">
        <f t="shared" si="3"/>
        <v>99159.374005547594</v>
      </c>
      <c r="L5" s="5">
        <f t="shared" si="4"/>
        <v>100661.76340711924</v>
      </c>
      <c r="M5" s="5">
        <f t="shared" si="5"/>
        <v>22.980284085148014</v>
      </c>
      <c r="N5" s="5">
        <f t="shared" si="6"/>
        <v>23.44569279532811</v>
      </c>
      <c r="O5" s="5">
        <f>SUM(K5:$K$122)</f>
        <v>9024367.6299353447</v>
      </c>
      <c r="P5" s="5">
        <f>SUM(L5:L$122)</f>
        <v>11630857.950800525</v>
      </c>
      <c r="Q5" s="5">
        <f>SUM(M5:M$122)</f>
        <v>99159.374005547579</v>
      </c>
      <c r="R5" s="14">
        <f>SUM(N5:N$122)</f>
        <v>159108.28577294952</v>
      </c>
    </row>
    <row r="6" spans="1:18" x14ac:dyDescent="0.3">
      <c r="A6" s="32">
        <v>4</v>
      </c>
      <c r="B6" s="26">
        <v>6.1802400000000003E-5</v>
      </c>
      <c r="C6" s="3">
        <v>1.01807E-4</v>
      </c>
      <c r="D6" s="3">
        <v>1.6737499999999999E-4</v>
      </c>
      <c r="E6" s="3">
        <v>2.7201100000000001E-4</v>
      </c>
      <c r="F6" s="27">
        <v>4.3337600000000002E-4</v>
      </c>
      <c r="G6" s="20" cm="1">
        <f t="array" ref="G6">G5*IF(x=20,(1-B5),IF(x=30,(1-C5),IF(x=40,(1-D5),IF(x=50,(1-E5),(1-F5)))))</f>
        <v>99136.393721462446</v>
      </c>
      <c r="H6" s="4">
        <f t="shared" si="0"/>
        <v>16.592953899133136</v>
      </c>
      <c r="I6" s="5">
        <f t="shared" si="1"/>
        <v>1</v>
      </c>
      <c r="J6" s="14">
        <f t="shared" si="2"/>
        <v>1.0202525220513214</v>
      </c>
      <c r="K6" s="13">
        <f t="shared" si="3"/>
        <v>99136.393721462446</v>
      </c>
      <c r="L6" s="5">
        <f t="shared" si="4"/>
        <v>101144.15572139485</v>
      </c>
      <c r="M6" s="5">
        <f t="shared" si="5"/>
        <v>16.592953899133136</v>
      </c>
      <c r="N6" s="5">
        <f t="shared" si="6"/>
        <v>17.014073431027025</v>
      </c>
      <c r="O6" s="5">
        <f>SUM(K6:$K$122)</f>
        <v>8925208.255929796</v>
      </c>
      <c r="P6" s="5">
        <f>SUM(L6:L$122)</f>
        <v>11530196.187393406</v>
      </c>
      <c r="Q6" s="5">
        <f>SUM(M6:M$122)</f>
        <v>99136.393721462431</v>
      </c>
      <c r="R6" s="14">
        <f>SUM(N6:N$122)</f>
        <v>159084.84008015419</v>
      </c>
    </row>
    <row r="7" spans="1:18" x14ac:dyDescent="0.3">
      <c r="A7" s="32">
        <v>5</v>
      </c>
      <c r="B7" s="26">
        <v>5.0515300000000001E-5</v>
      </c>
      <c r="C7" s="3">
        <v>8.3184799999999997E-5</v>
      </c>
      <c r="D7" s="3">
        <v>1.36847E-4</v>
      </c>
      <c r="E7" s="3">
        <v>2.22745E-4</v>
      </c>
      <c r="F7" s="27">
        <v>3.5570300000000002E-4</v>
      </c>
      <c r="G7" s="20" cm="1">
        <f t="array" ref="G7">G6*IF(x=20,(1-B6),IF(x=30,(1-C6),IF(x=40,(1-D6),IF(x=50,(1-E6),(1-F6)))))</f>
        <v>99119.800767563313</v>
      </c>
      <c r="H7" s="4">
        <f t="shared" si="0"/>
        <v>13.564247375645209</v>
      </c>
      <c r="I7" s="5">
        <f t="shared" si="1"/>
        <v>1</v>
      </c>
      <c r="J7" s="14">
        <f t="shared" si="2"/>
        <v>1.0253794191470567</v>
      </c>
      <c r="K7" s="13">
        <f t="shared" si="3"/>
        <v>99119.800767563313</v>
      </c>
      <c r="L7" s="5">
        <f t="shared" si="4"/>
        <v>101635.40373701605</v>
      </c>
      <c r="M7" s="5">
        <f t="shared" si="5"/>
        <v>13.564247375645209</v>
      </c>
      <c r="N7" s="5">
        <f t="shared" si="6"/>
        <v>13.978392055483489</v>
      </c>
      <c r="O7" s="5">
        <f>SUM(K7:$K$122)</f>
        <v>8826071.8622083347</v>
      </c>
      <c r="P7" s="5">
        <f>SUM(L7:L$122)</f>
        <v>11429052.03167201</v>
      </c>
      <c r="Q7" s="5">
        <f>SUM(M7:M$122)</f>
        <v>99119.800767563283</v>
      </c>
      <c r="R7" s="14">
        <f>SUM(N7:N$122)</f>
        <v>159067.82600672316</v>
      </c>
    </row>
    <row r="8" spans="1:18" x14ac:dyDescent="0.3">
      <c r="A8" s="32">
        <v>6</v>
      </c>
      <c r="B8" s="26">
        <v>4.6828900000000002E-5</v>
      </c>
      <c r="C8" s="3">
        <v>7.7080000000000001E-5</v>
      </c>
      <c r="D8" s="3">
        <v>1.26873E-4</v>
      </c>
      <c r="E8" s="3">
        <v>2.0681399999999999E-4</v>
      </c>
      <c r="F8" s="27">
        <v>3.3100300000000002E-4</v>
      </c>
      <c r="G8" s="20" cm="1">
        <f t="array" ref="G8">G7*IF(x=20,(1-B7),IF(x=30,(1-C7),IF(x=40,(1-D7),IF(x=50,(1-E7),(1-F7)))))</f>
        <v>99106.236520187667</v>
      </c>
      <c r="H8" s="4">
        <f t="shared" si="0"/>
        <v>12.573905546028982</v>
      </c>
      <c r="I8" s="5">
        <f t="shared" si="1"/>
        <v>1</v>
      </c>
      <c r="J8" s="14">
        <f t="shared" si="2"/>
        <v>1.0305320795447803</v>
      </c>
      <c r="K8" s="13">
        <f t="shared" si="3"/>
        <v>99106.236520187667</v>
      </c>
      <c r="L8" s="5">
        <f t="shared" si="4"/>
        <v>102132.15601700585</v>
      </c>
      <c r="M8" s="5">
        <f t="shared" si="5"/>
        <v>12.573905546028982</v>
      </c>
      <c r="N8" s="5">
        <f t="shared" si="6"/>
        <v>13.022927668692354</v>
      </c>
      <c r="O8" s="5">
        <f>SUM(K8:$K$122)</f>
        <v>8726952.0614407696</v>
      </c>
      <c r="P8" s="5">
        <f>SUM(L8:L$122)</f>
        <v>11327416.627934996</v>
      </c>
      <c r="Q8" s="5">
        <f>SUM(M8:M$122)</f>
        <v>99106.236520187638</v>
      </c>
      <c r="R8" s="14">
        <f>SUM(N8:N$122)</f>
        <v>159053.84761466767</v>
      </c>
    </row>
    <row r="9" spans="1:18" x14ac:dyDescent="0.3">
      <c r="A9" s="32">
        <v>7</v>
      </c>
      <c r="B9" s="26">
        <v>4.5730399999999998E-5</v>
      </c>
      <c r="C9" s="3">
        <v>7.47E-5</v>
      </c>
      <c r="D9" s="3">
        <v>1.2214100000000001E-4</v>
      </c>
      <c r="E9" s="3">
        <v>1.9798999999999999E-4</v>
      </c>
      <c r="F9" s="27">
        <v>3.1544199999999998E-4</v>
      </c>
      <c r="G9" s="20" cm="1">
        <f t="array" ref="G9">G8*IF(x=20,(1-B8),IF(x=30,(1-C8),IF(x=40,(1-D8),IF(x=50,(1-E8),(1-F8)))))</f>
        <v>99093.662614641638</v>
      </c>
      <c r="H9" s="4">
        <f t="shared" si="0"/>
        <v>12.103399045416154</v>
      </c>
      <c r="I9" s="5">
        <f t="shared" si="1"/>
        <v>1</v>
      </c>
      <c r="J9" s="14">
        <f t="shared" si="2"/>
        <v>1.0357106327083219</v>
      </c>
      <c r="K9" s="13">
        <f t="shared" si="3"/>
        <v>99093.662614641638</v>
      </c>
      <c r="L9" s="5">
        <f t="shared" si="4"/>
        <v>102632.36000399548</v>
      </c>
      <c r="M9" s="5">
        <f t="shared" si="5"/>
        <v>12.103399045416154</v>
      </c>
      <c r="N9" s="5">
        <f t="shared" si="6"/>
        <v>12.59861214396911</v>
      </c>
      <c r="O9" s="5">
        <f>SUM(K9:$K$122)</f>
        <v>8627845.8249205817</v>
      </c>
      <c r="P9" s="5">
        <f>SUM(L9:L$122)</f>
        <v>11225284.471917989</v>
      </c>
      <c r="Q9" s="5">
        <f>SUM(M9:M$122)</f>
        <v>99093.662614641624</v>
      </c>
      <c r="R9" s="14">
        <f>SUM(N9:N$122)</f>
        <v>159040.82468699897</v>
      </c>
    </row>
    <row r="10" spans="1:18" x14ac:dyDescent="0.3">
      <c r="A10" s="32">
        <v>8</v>
      </c>
      <c r="B10" s="26">
        <v>4.4907100000000002E-5</v>
      </c>
      <c r="C10" s="3">
        <v>7.1315499999999998E-5</v>
      </c>
      <c r="D10" s="3">
        <v>1.1346299999999999E-4</v>
      </c>
      <c r="E10" s="3">
        <v>1.79209E-4</v>
      </c>
      <c r="F10" s="27">
        <v>2.7868100000000002E-4</v>
      </c>
      <c r="G10" s="20" cm="1">
        <f t="array" ref="G10">G9*IF(x=20,(1-B9),IF(x=30,(1-C9),IF(x=40,(1-D9),IF(x=50,(1-E9),(1-F9)))))</f>
        <v>99081.559215596222</v>
      </c>
      <c r="H10" s="4">
        <f t="shared" si="0"/>
        <v>11.242090953281149</v>
      </c>
      <c r="I10" s="5">
        <f t="shared" si="1"/>
        <v>1</v>
      </c>
      <c r="J10" s="14">
        <f t="shared" si="2"/>
        <v>1.0409152087520821</v>
      </c>
      <c r="K10" s="13">
        <f t="shared" si="3"/>
        <v>99081.559215596222</v>
      </c>
      <c r="L10" s="5">
        <f t="shared" si="4"/>
        <v>103135.50189438413</v>
      </c>
      <c r="M10" s="5">
        <f t="shared" si="5"/>
        <v>11.242090953281149</v>
      </c>
      <c r="N10" s="5">
        <f t="shared" si="6"/>
        <v>11.760867790396524</v>
      </c>
      <c r="O10" s="5">
        <f>SUM(K10:$K$122)</f>
        <v>8528752.1623059381</v>
      </c>
      <c r="P10" s="5">
        <f>SUM(L10:L$122)</f>
        <v>11122652.111913992</v>
      </c>
      <c r="Q10" s="5">
        <f>SUM(M10:M$122)</f>
        <v>99081.559215596208</v>
      </c>
      <c r="R10" s="14">
        <f>SUM(N10:N$122)</f>
        <v>159028.22607485502</v>
      </c>
    </row>
    <row r="11" spans="1:18" x14ac:dyDescent="0.3">
      <c r="A11" s="32">
        <v>9</v>
      </c>
      <c r="B11" s="26">
        <v>4.42259E-5</v>
      </c>
      <c r="C11" s="3">
        <v>6.88716E-5</v>
      </c>
      <c r="D11" s="3">
        <v>1.0753599999999999E-4</v>
      </c>
      <c r="E11" s="3">
        <v>1.6688E-4</v>
      </c>
      <c r="F11" s="27">
        <v>2.5532300000000001E-4</v>
      </c>
      <c r="G11" s="20" cm="1">
        <f t="array" ref="G11">G10*IF(x=20,(1-B10),IF(x=30,(1-C10),IF(x=40,(1-D10),IF(x=50,(1-E10),(1-F10)))))</f>
        <v>99070.317124642941</v>
      </c>
      <c r="H11" s="4">
        <f t="shared" si="0"/>
        <v>10.653625622318941</v>
      </c>
      <c r="I11" s="5">
        <f t="shared" si="1"/>
        <v>1</v>
      </c>
      <c r="J11" s="14">
        <f t="shared" si="2"/>
        <v>1.0461459384443035</v>
      </c>
      <c r="K11" s="13">
        <f t="shared" si="3"/>
        <v>99070.317124642941</v>
      </c>
      <c r="L11" s="5">
        <f t="shared" si="4"/>
        <v>103642.00988033434</v>
      </c>
      <c r="M11" s="5">
        <f t="shared" si="5"/>
        <v>10.653625622318941</v>
      </c>
      <c r="N11" s="5">
        <f t="shared" si="6"/>
        <v>11.201253441703644</v>
      </c>
      <c r="O11" s="5">
        <f>SUM(K11:$K$122)</f>
        <v>8429670.6030903421</v>
      </c>
      <c r="P11" s="5">
        <f>SUM(L11:L$122)</f>
        <v>11019516.610019607</v>
      </c>
      <c r="Q11" s="5">
        <f>SUM(M11:M$122)</f>
        <v>99070.317124642927</v>
      </c>
      <c r="R11" s="14">
        <f>SUM(N11:N$122)</f>
        <v>159016.46520706461</v>
      </c>
    </row>
    <row r="12" spans="1:18" x14ac:dyDescent="0.3">
      <c r="A12" s="32">
        <v>10</v>
      </c>
      <c r="B12" s="26">
        <v>4.4129199999999998E-5</v>
      </c>
      <c r="C12" s="3">
        <v>6.7874700000000003E-5</v>
      </c>
      <c r="D12" s="3">
        <v>1.04756E-4</v>
      </c>
      <c r="E12" s="3">
        <v>1.6085200000000001E-4</v>
      </c>
      <c r="F12" s="27">
        <v>2.43773E-4</v>
      </c>
      <c r="G12" s="20" cm="1">
        <f t="array" ref="G12">G11*IF(x=20,(1-B11),IF(x=30,(1-C11),IF(x=40,(1-D11),IF(x=50,(1-E11),(1-F11)))))</f>
        <v>99059.663499020622</v>
      </c>
      <c r="H12" s="4">
        <f t="shared" si="0"/>
        <v>10.377094109513564</v>
      </c>
      <c r="I12" s="5">
        <f t="shared" si="1"/>
        <v>1</v>
      </c>
      <c r="J12" s="14">
        <f t="shared" si="2"/>
        <v>1.051402953210355</v>
      </c>
      <c r="K12" s="13">
        <f t="shared" si="3"/>
        <v>99059.663499020622</v>
      </c>
      <c r="L12" s="5">
        <f t="shared" si="4"/>
        <v>104151.6227468943</v>
      </c>
      <c r="M12" s="5">
        <f t="shared" si="5"/>
        <v>10.377094109513564</v>
      </c>
      <c r="N12" s="5">
        <f t="shared" si="6"/>
        <v>10.965334062798332</v>
      </c>
      <c r="O12" s="5">
        <f>SUM(K12:$K$122)</f>
        <v>8330600.2859656988</v>
      </c>
      <c r="P12" s="5">
        <f>SUM(L12:L$122)</f>
        <v>10915874.600139273</v>
      </c>
      <c r="Q12" s="5">
        <f>SUM(M12:M$122)</f>
        <v>99059.663499020593</v>
      </c>
      <c r="R12" s="14">
        <f>SUM(N12:N$122)</f>
        <v>159005.2639536229</v>
      </c>
    </row>
    <row r="13" spans="1:18" x14ac:dyDescent="0.3">
      <c r="A13" s="32">
        <v>11</v>
      </c>
      <c r="B13" s="26">
        <v>4.4518799999999998E-5</v>
      </c>
      <c r="C13" s="3">
        <v>6.7559399999999996E-5</v>
      </c>
      <c r="D13" s="3">
        <v>1.02951E-4</v>
      </c>
      <c r="E13" s="3">
        <v>1.5623300000000001E-4</v>
      </c>
      <c r="F13" s="27">
        <v>2.3426600000000001E-4</v>
      </c>
      <c r="G13" s="20" cm="1">
        <f t="array" ref="G13">G12*IF(x=20,(1-B12),IF(x=30,(1-C12),IF(x=40,(1-D12),IF(x=50,(1-E12),(1-F12)))))</f>
        <v>99049.286404911109</v>
      </c>
      <c r="H13" s="4">
        <f t="shared" si="0"/>
        <v>10.197223084673169</v>
      </c>
      <c r="I13" s="5">
        <f t="shared" si="1"/>
        <v>1</v>
      </c>
      <c r="J13" s="14">
        <f t="shared" si="2"/>
        <v>1.0566863851360353</v>
      </c>
      <c r="K13" s="13">
        <f t="shared" si="3"/>
        <v>99049.286404911109</v>
      </c>
      <c r="L13" s="5">
        <f t="shared" si="4"/>
        <v>104664.03240150936</v>
      </c>
      <c r="M13" s="5">
        <f t="shared" si="5"/>
        <v>10.197223084673169</v>
      </c>
      <c r="N13" s="5">
        <f t="shared" si="6"/>
        <v>10.829413869114596</v>
      </c>
      <c r="O13" s="5">
        <f>SUM(K13:$K$122)</f>
        <v>8231540.6224666769</v>
      </c>
      <c r="P13" s="5">
        <f>SUM(L13:L$122)</f>
        <v>10811722.977392377</v>
      </c>
      <c r="Q13" s="5">
        <f>SUM(M13:M$122)</f>
        <v>99049.286404911079</v>
      </c>
      <c r="R13" s="14">
        <f>SUM(N13:N$122)</f>
        <v>158994.29861956011</v>
      </c>
    </row>
    <row r="14" spans="1:18" x14ac:dyDescent="0.3">
      <c r="A14" s="32">
        <v>12</v>
      </c>
      <c r="B14" s="26">
        <v>4.6669199999999997E-5</v>
      </c>
      <c r="C14" s="3">
        <v>6.9488799999999998E-5</v>
      </c>
      <c r="D14" s="3">
        <v>1.0396E-4</v>
      </c>
      <c r="E14" s="3">
        <v>1.55036E-4</v>
      </c>
      <c r="F14" s="27">
        <v>2.2873300000000001E-4</v>
      </c>
      <c r="G14" s="20" cm="1">
        <f t="array" ref="G14">G13*IF(x=20,(1-B13),IF(x=30,(1-C13),IF(x=40,(1-D13),IF(x=50,(1-E13),(1-F13)))))</f>
        <v>99039.089181826435</v>
      </c>
      <c r="H14" s="4">
        <f t="shared" si="0"/>
        <v>10.296103711341857</v>
      </c>
      <c r="I14" s="5">
        <f t="shared" si="1"/>
        <v>1</v>
      </c>
      <c r="J14" s="14">
        <f t="shared" si="2"/>
        <v>1.0619963669708894</v>
      </c>
      <c r="K14" s="13">
        <f t="shared" si="3"/>
        <v>99039.089181826435</v>
      </c>
      <c r="L14" s="5">
        <f t="shared" si="4"/>
        <v>105179.15289920558</v>
      </c>
      <c r="M14" s="5">
        <f t="shared" si="5"/>
        <v>10.296103711341857</v>
      </c>
      <c r="N14" s="5">
        <f t="shared" si="6"/>
        <v>10.989371593367379</v>
      </c>
      <c r="O14" s="5">
        <f>SUM(K14:$K$122)</f>
        <v>8132491.3360617654</v>
      </c>
      <c r="P14" s="5">
        <f>SUM(L14:L$122)</f>
        <v>10707058.944990868</v>
      </c>
      <c r="Q14" s="5">
        <f>SUM(M14:M$122)</f>
        <v>99039.089181826421</v>
      </c>
      <c r="R14" s="14">
        <f>SUM(N14:N$122)</f>
        <v>158983.46920569098</v>
      </c>
    </row>
    <row r="15" spans="1:18" x14ac:dyDescent="0.3">
      <c r="A15" s="32">
        <v>13</v>
      </c>
      <c r="B15" s="26">
        <v>5.4868899999999999E-5</v>
      </c>
      <c r="C15" s="3">
        <v>8.0701899999999994E-5</v>
      </c>
      <c r="D15" s="3">
        <v>1.19337E-4</v>
      </c>
      <c r="E15" s="3">
        <v>1.7605999999999999E-4</v>
      </c>
      <c r="F15" s="27">
        <v>2.5722100000000002E-4</v>
      </c>
      <c r="G15" s="20" cm="1">
        <f t="array" ref="G15">G14*IF(x=20,(1-B14),IF(x=30,(1-C14),IF(x=40,(1-D14),IF(x=50,(1-E14),(1-F14)))))</f>
        <v>99028.793078115094</v>
      </c>
      <c r="H15" s="4">
        <f t="shared" si="0"/>
        <v>11.817799079566612</v>
      </c>
      <c r="I15" s="5">
        <f t="shared" si="1"/>
        <v>1</v>
      </c>
      <c r="J15" s="14">
        <f t="shared" si="2"/>
        <v>1.0673330321315471</v>
      </c>
      <c r="K15" s="13">
        <f t="shared" si="3"/>
        <v>99028.793078115094</v>
      </c>
      <c r="L15" s="5">
        <f t="shared" si="4"/>
        <v>105696.70198439214</v>
      </c>
      <c r="M15" s="5">
        <f t="shared" si="5"/>
        <v>11.817799079566612</v>
      </c>
      <c r="N15" s="5">
        <f t="shared" si="6"/>
        <v>12.676911884135917</v>
      </c>
      <c r="O15" s="5">
        <f>SUM(K15:$K$122)</f>
        <v>8033452.2468799399</v>
      </c>
      <c r="P15" s="5">
        <f>SUM(L15:L$122)</f>
        <v>10601879.792091662</v>
      </c>
      <c r="Q15" s="5">
        <f>SUM(M15:M$122)</f>
        <v>99028.793078115064</v>
      </c>
      <c r="R15" s="14">
        <f>SUM(N15:N$122)</f>
        <v>158972.47983409764</v>
      </c>
    </row>
    <row r="16" spans="1:18" x14ac:dyDescent="0.3">
      <c r="A16" s="32">
        <v>14</v>
      </c>
      <c r="B16" s="26">
        <v>7.3496299999999996E-5</v>
      </c>
      <c r="C16" s="3">
        <v>1.07355E-4</v>
      </c>
      <c r="D16" s="3">
        <v>1.5776200000000001E-4</v>
      </c>
      <c r="E16" s="3">
        <v>2.31482E-4</v>
      </c>
      <c r="F16" s="27">
        <v>3.3663900000000001E-4</v>
      </c>
      <c r="G16" s="20" cm="1">
        <f t="array" ref="G16">G15*IF(x=20,(1-B15),IF(x=30,(1-C15),IF(x=40,(1-D15),IF(x=50,(1-E15),(1-F15)))))</f>
        <v>99016.975279035527</v>
      </c>
      <c r="H16" s="4">
        <f t="shared" si="0"/>
        <v>15.621116053967853</v>
      </c>
      <c r="I16" s="5">
        <f t="shared" si="1"/>
        <v>1</v>
      </c>
      <c r="J16" s="14">
        <f t="shared" si="2"/>
        <v>1.0726965147050722</v>
      </c>
      <c r="K16" s="13">
        <f t="shared" si="3"/>
        <v>99016.975279035527</v>
      </c>
      <c r="L16" s="5">
        <f t="shared" si="4"/>
        <v>106215.16427845971</v>
      </c>
      <c r="M16" s="5">
        <f t="shared" si="5"/>
        <v>15.621116053967853</v>
      </c>
      <c r="N16" s="5">
        <f t="shared" si="6"/>
        <v>16.840921353663084</v>
      </c>
      <c r="O16" s="5">
        <f>SUM(K16:$K$122)</f>
        <v>7934423.4538018266</v>
      </c>
      <c r="P16" s="5">
        <f>SUM(L16:L$122)</f>
        <v>10496183.09010727</v>
      </c>
      <c r="Q16" s="5">
        <f>SUM(M16:M$122)</f>
        <v>99016.975279035512</v>
      </c>
      <c r="R16" s="14">
        <f>SUM(N16:N$122)</f>
        <v>158959.80292221351</v>
      </c>
    </row>
    <row r="17" spans="1:18" x14ac:dyDescent="0.3">
      <c r="A17" s="32">
        <v>15</v>
      </c>
      <c r="B17" s="26">
        <v>1.0023500000000001E-4</v>
      </c>
      <c r="C17" s="3">
        <v>1.45356E-4</v>
      </c>
      <c r="D17" s="3">
        <v>2.1219500000000001E-4</v>
      </c>
      <c r="E17" s="3">
        <v>3.0953600000000001E-4</v>
      </c>
      <c r="F17" s="27">
        <v>4.4790299999999998E-4</v>
      </c>
      <c r="G17" s="20" cm="1">
        <f t="array" ref="G17">G16*IF(x=20,(1-B16),IF(x=30,(1-C16),IF(x=40,(1-D16),IF(x=50,(1-E16),(1-F16)))))</f>
        <v>99001.354162981559</v>
      </c>
      <c r="H17" s="4">
        <f t="shared" si="0"/>
        <v>21.007592346621095</v>
      </c>
      <c r="I17" s="5">
        <f t="shared" si="1"/>
        <v>1</v>
      </c>
      <c r="J17" s="14">
        <f t="shared" si="2"/>
        <v>1.078086949452334</v>
      </c>
      <c r="K17" s="13">
        <f t="shared" si="3"/>
        <v>99001.354162981559</v>
      </c>
      <c r="L17" s="5">
        <f t="shared" si="4"/>
        <v>106732.06790121891</v>
      </c>
      <c r="M17" s="5">
        <f t="shared" si="5"/>
        <v>21.007592346621095</v>
      </c>
      <c r="N17" s="5">
        <f t="shared" si="6"/>
        <v>22.76182024955471</v>
      </c>
      <c r="O17" s="5">
        <f>SUM(K17:$K$122)</f>
        <v>7835406.4785227897</v>
      </c>
      <c r="P17" s="5">
        <f>SUM(L17:L$122)</f>
        <v>10389967.925828811</v>
      </c>
      <c r="Q17" s="5">
        <f>SUM(M17:M$122)</f>
        <v>99001.35416298153</v>
      </c>
      <c r="R17" s="14">
        <f>SUM(N17:N$122)</f>
        <v>158942.96200085984</v>
      </c>
    </row>
    <row r="18" spans="1:18" x14ac:dyDescent="0.3">
      <c r="A18" s="32">
        <v>16</v>
      </c>
      <c r="B18" s="26">
        <v>1.3258399999999999E-4</v>
      </c>
      <c r="C18" s="3">
        <v>1.8982999999999999E-4</v>
      </c>
      <c r="D18" s="3">
        <v>2.7374000000000002E-4</v>
      </c>
      <c r="E18" s="3">
        <v>3.9473900000000002E-4</v>
      </c>
      <c r="F18" s="27">
        <v>5.6517799999999995E-4</v>
      </c>
      <c r="G18" s="20" cm="1">
        <f t="array" ref="G18">G17*IF(x=20,(1-B17),IF(x=30,(1-C17),IF(x=40,(1-D17),IF(x=50,(1-E17),(1-F17)))))</f>
        <v>98980.346570634938</v>
      </c>
      <c r="H18" s="4">
        <f t="shared" si="0"/>
        <v>27.09488007024629</v>
      </c>
      <c r="I18" s="5">
        <f t="shared" si="1"/>
        <v>1</v>
      </c>
      <c r="J18" s="14">
        <f t="shared" si="2"/>
        <v>1.0835044718113906</v>
      </c>
      <c r="K18" s="13">
        <f t="shared" si="3"/>
        <v>98980.346570634938</v>
      </c>
      <c r="L18" s="5">
        <f t="shared" si="4"/>
        <v>107245.64813072421</v>
      </c>
      <c r="M18" s="5">
        <f t="shared" si="5"/>
        <v>27.09488007024629</v>
      </c>
      <c r="N18" s="5">
        <f t="shared" si="6"/>
        <v>29.50494846161325</v>
      </c>
      <c r="O18" s="5">
        <f>SUM(K18:$K$122)</f>
        <v>7736405.1243598098</v>
      </c>
      <c r="P18" s="5">
        <f>SUM(L18:L$122)</f>
        <v>10283235.857927591</v>
      </c>
      <c r="Q18" s="5">
        <f>SUM(M18:M$122)</f>
        <v>98980.346570634923</v>
      </c>
      <c r="R18" s="14">
        <f>SUM(N18:N$122)</f>
        <v>158920.20018061026</v>
      </c>
    </row>
    <row r="19" spans="1:18" x14ac:dyDescent="0.3">
      <c r="A19" s="32">
        <v>17</v>
      </c>
      <c r="B19" s="26">
        <v>1.72545E-4</v>
      </c>
      <c r="C19" s="3">
        <v>2.41647E-4</v>
      </c>
      <c r="D19" s="3">
        <v>3.4091999999999998E-4</v>
      </c>
      <c r="E19" s="3">
        <v>4.8130599999999998E-4</v>
      </c>
      <c r="F19" s="27">
        <v>6.7539300000000004E-4</v>
      </c>
      <c r="G19" s="20" cm="1">
        <f t="array" ref="G19">G18*IF(x=20,(1-B18),IF(x=30,(1-C18),IF(x=40,(1-D18),IF(x=50,(1-E18),(1-F18)))))</f>
        <v>98953.251690564692</v>
      </c>
      <c r="H19" s="4">
        <f t="shared" si="0"/>
        <v>33.735142566350987</v>
      </c>
      <c r="I19" s="5">
        <f t="shared" si="1"/>
        <v>1</v>
      </c>
      <c r="J19" s="14">
        <f t="shared" si="2"/>
        <v>1.0889492179008951</v>
      </c>
      <c r="K19" s="13">
        <f t="shared" si="3"/>
        <v>98953.251690564692</v>
      </c>
      <c r="L19" s="5">
        <f t="shared" si="4"/>
        <v>107755.06603719085</v>
      </c>
      <c r="M19" s="5">
        <f t="shared" si="5"/>
        <v>33.735142566350987</v>
      </c>
      <c r="N19" s="5">
        <f t="shared" si="6"/>
        <v>36.920459410455379</v>
      </c>
      <c r="O19" s="5">
        <f>SUM(K19:$K$122)</f>
        <v>7637424.7777891746</v>
      </c>
      <c r="P19" s="5">
        <f>SUM(L19:L$122)</f>
        <v>10175990.209796868</v>
      </c>
      <c r="Q19" s="5">
        <f>SUM(M19:M$122)</f>
        <v>98953.251690564677</v>
      </c>
      <c r="R19" s="14">
        <f>SUM(N19:N$122)</f>
        <v>158890.69523214866</v>
      </c>
    </row>
    <row r="20" spans="1:18" x14ac:dyDescent="0.3">
      <c r="A20" s="32">
        <v>18</v>
      </c>
      <c r="B20" s="26">
        <v>2.03556E-4</v>
      </c>
      <c r="C20" s="3">
        <v>2.8007900000000003E-4</v>
      </c>
      <c r="D20" s="3">
        <v>3.8830599999999999E-4</v>
      </c>
      <c r="E20" s="3">
        <v>5.3905299999999995E-4</v>
      </c>
      <c r="F20" s="27">
        <v>7.4448699999999995E-4</v>
      </c>
      <c r="G20" s="20" cm="1">
        <f t="array" ref="G20">G19*IF(x=20,(1-B19),IF(x=30,(1-C19),IF(x=40,(1-D19),IF(x=50,(1-E19),(1-F19)))))</f>
        <v>98919.516547998341</v>
      </c>
      <c r="H20" s="4">
        <f t="shared" si="0"/>
        <v>38.411041792685864</v>
      </c>
      <c r="I20" s="5">
        <f t="shared" si="1"/>
        <v>1</v>
      </c>
      <c r="J20" s="14">
        <f t="shared" si="2"/>
        <v>1.0944213245235124</v>
      </c>
      <c r="K20" s="13">
        <f t="shared" si="3"/>
        <v>98919.516547998341</v>
      </c>
      <c r="L20" s="5">
        <f t="shared" si="4"/>
        <v>108259.62832168584</v>
      </c>
      <c r="M20" s="5">
        <f t="shared" si="5"/>
        <v>38.411041792685864</v>
      </c>
      <c r="N20" s="5">
        <f t="shared" si="6"/>
        <v>42.249108778974119</v>
      </c>
      <c r="O20" s="5">
        <f>SUM(K20:$K$122)</f>
        <v>7538471.5260986099</v>
      </c>
      <c r="P20" s="5">
        <f>SUM(L20:L$122)</f>
        <v>10068235.143759677</v>
      </c>
      <c r="Q20" s="5">
        <f>SUM(M20:M$122)</f>
        <v>98919.516547998326</v>
      </c>
      <c r="R20" s="14">
        <f>SUM(N20:N$122)</f>
        <v>158853.77477273819</v>
      </c>
    </row>
    <row r="21" spans="1:18" x14ac:dyDescent="0.3">
      <c r="A21" s="32">
        <v>19</v>
      </c>
      <c r="B21" s="26">
        <v>2.1299000000000001E-4</v>
      </c>
      <c r="C21" s="3">
        <v>2.8894899999999999E-4</v>
      </c>
      <c r="D21" s="3">
        <v>3.95086E-4</v>
      </c>
      <c r="E21" s="3">
        <v>5.4122100000000004E-4</v>
      </c>
      <c r="F21" s="27">
        <v>7.3820699999999995E-4</v>
      </c>
      <c r="G21" s="20" cm="1">
        <f t="array" ref="G21">G20*IF(x=20,(1-B20),IF(x=30,(1-C20),IF(x=40,(1-D20),IF(x=50,(1-E20),(1-F20)))))</f>
        <v>98881.105506205655</v>
      </c>
      <c r="H21" s="4">
        <f t="shared" si="0"/>
        <v>39.066540450032335</v>
      </c>
      <c r="I21" s="5">
        <f t="shared" si="1"/>
        <v>1</v>
      </c>
      <c r="J21" s="14">
        <f t="shared" si="2"/>
        <v>1.099920929169359</v>
      </c>
      <c r="K21" s="13">
        <f t="shared" si="3"/>
        <v>98881.105506205655</v>
      </c>
      <c r="L21" s="5">
        <f t="shared" si="4"/>
        <v>108761.39744567915</v>
      </c>
      <c r="M21" s="5">
        <f t="shared" si="5"/>
        <v>39.066540450032335</v>
      </c>
      <c r="N21" s="5">
        <f t="shared" si="6"/>
        <v>43.186035649479315</v>
      </c>
      <c r="O21" s="5">
        <f>SUM(K21:$K$122)</f>
        <v>7439552.0095506115</v>
      </c>
      <c r="P21" s="5">
        <f>SUM(L21:L$122)</f>
        <v>9959975.5154379904</v>
      </c>
      <c r="Q21" s="5">
        <f>SUM(M21:M$122)</f>
        <v>98881.10550620564</v>
      </c>
      <c r="R21" s="14">
        <f>SUM(N21:N$122)</f>
        <v>158811.52566395924</v>
      </c>
    </row>
    <row r="22" spans="1:18" x14ac:dyDescent="0.3">
      <c r="A22" s="32">
        <v>20</v>
      </c>
      <c r="B22" s="26">
        <v>2.0810699999999999E-4</v>
      </c>
      <c r="C22" s="3">
        <v>2.79461E-4</v>
      </c>
      <c r="D22" s="3">
        <v>3.7835400000000002E-4</v>
      </c>
      <c r="E22" s="3">
        <v>5.1347899999999995E-4</v>
      </c>
      <c r="F22" s="27">
        <v>6.9435500000000002E-4</v>
      </c>
      <c r="G22" s="20" cm="1">
        <f t="array" ref="G22">G21*IF(x=20,(1-B21),IF(x=30,(1-C21),IF(x=40,(1-D21),IF(x=50,(1-E21),(1-F21)))))</f>
        <v>98842.038965755622</v>
      </c>
      <c r="H22" s="4">
        <f t="shared" si="0"/>
        <v>37.397280810851953</v>
      </c>
      <c r="I22" s="5">
        <f t="shared" si="1"/>
        <v>1</v>
      </c>
      <c r="J22" s="14">
        <f t="shared" si="2"/>
        <v>1.1054481700194563</v>
      </c>
      <c r="K22" s="13">
        <f t="shared" si="3"/>
        <v>98842.038965755622</v>
      </c>
      <c r="L22" s="5">
        <f t="shared" si="4"/>
        <v>109264.75109568634</v>
      </c>
      <c r="M22" s="5">
        <f t="shared" si="5"/>
        <v>37.397280810851953</v>
      </c>
      <c r="N22" s="5">
        <f t="shared" si="6"/>
        <v>41.548498126693481</v>
      </c>
      <c r="O22" s="5">
        <f>SUM(K22:$K$122)</f>
        <v>7340670.9040444056</v>
      </c>
      <c r="P22" s="5">
        <f>SUM(L22:L$122)</f>
        <v>9851214.1179923117</v>
      </c>
      <c r="Q22" s="5">
        <f>SUM(M22:M$122)</f>
        <v>98842.038965755608</v>
      </c>
      <c r="R22" s="14">
        <f>SUM(N22:N$122)</f>
        <v>158768.33962830977</v>
      </c>
    </row>
    <row r="23" spans="1:18" x14ac:dyDescent="0.3">
      <c r="A23" s="32">
        <v>21</v>
      </c>
      <c r="B23" s="26">
        <v>1.98152E-4</v>
      </c>
      <c r="C23" s="3">
        <v>2.65634E-4</v>
      </c>
      <c r="D23" s="3">
        <v>3.592E-4</v>
      </c>
      <c r="E23" s="3">
        <v>4.8718399999999999E-4</v>
      </c>
      <c r="F23" s="27">
        <v>6.5878599999999996E-4</v>
      </c>
      <c r="G23" s="20" cm="1">
        <f t="array" ref="G23">G22*IF(x=20,(1-B22),IF(x=30,(1-C22),IF(x=40,(1-D22),IF(x=50,(1-E22),(1-F22)))))</f>
        <v>98804.641684944771</v>
      </c>
      <c r="H23" s="4">
        <f t="shared" si="0"/>
        <v>35.49062729322759</v>
      </c>
      <c r="I23" s="5">
        <f t="shared" si="1"/>
        <v>1</v>
      </c>
      <c r="J23" s="14">
        <f t="shared" si="2"/>
        <v>1.1110031859492022</v>
      </c>
      <c r="K23" s="13">
        <f t="shared" si="3"/>
        <v>98804.641684944771</v>
      </c>
      <c r="L23" s="5">
        <f t="shared" si="4"/>
        <v>109772.27169854299</v>
      </c>
      <c r="M23" s="5">
        <f t="shared" si="5"/>
        <v>35.49062729322759</v>
      </c>
      <c r="N23" s="5">
        <f t="shared" si="6"/>
        <v>39.628341702624688</v>
      </c>
      <c r="O23" s="5">
        <f>SUM(K23:$K$122)</f>
        <v>7241828.8650786513</v>
      </c>
      <c r="P23" s="5">
        <f>SUM(L23:L$122)</f>
        <v>9741949.3668966256</v>
      </c>
      <c r="Q23" s="5">
        <f>SUM(M23:M$122)</f>
        <v>98804.641684944741</v>
      </c>
      <c r="R23" s="14">
        <f>SUM(N23:N$122)</f>
        <v>158726.79113018306</v>
      </c>
    </row>
    <row r="24" spans="1:18" x14ac:dyDescent="0.3">
      <c r="A24" s="32">
        <v>22</v>
      </c>
      <c r="B24" s="26">
        <v>1.8923599999999999E-4</v>
      </c>
      <c r="C24" s="3">
        <v>2.53243E-4</v>
      </c>
      <c r="D24" s="3">
        <v>3.42023E-4</v>
      </c>
      <c r="E24" s="3">
        <v>4.6359E-4</v>
      </c>
      <c r="F24" s="27">
        <v>6.2685699999999998E-4</v>
      </c>
      <c r="G24" s="20" cm="1">
        <f t="array" ref="G24">G23*IF(x=20,(1-B23),IF(x=30,(1-C23),IF(x=40,(1-D23),IF(x=50,(1-E23),(1-F23)))))</f>
        <v>98769.151057651543</v>
      </c>
      <c r="H24" s="4">
        <f t="shared" si="0"/>
        <v>33.781321352187661</v>
      </c>
      <c r="I24" s="5">
        <f t="shared" si="1"/>
        <v>1</v>
      </c>
      <c r="J24" s="14">
        <f t="shared" si="2"/>
        <v>1.1165861165318611</v>
      </c>
      <c r="K24" s="13">
        <f t="shared" si="3"/>
        <v>98769.151057651543</v>
      </c>
      <c r="L24" s="5">
        <f t="shared" si="4"/>
        <v>110284.26281261189</v>
      </c>
      <c r="M24" s="5">
        <f t="shared" si="5"/>
        <v>33.781321352187661</v>
      </c>
      <c r="N24" s="5">
        <f t="shared" si="6"/>
        <v>37.909300924576939</v>
      </c>
      <c r="O24" s="5">
        <f>SUM(K24:$K$122)</f>
        <v>7143024.2233937057</v>
      </c>
      <c r="P24" s="5">
        <f>SUM(L24:L$122)</f>
        <v>9632177.0951980837</v>
      </c>
      <c r="Q24" s="5">
        <f>SUM(M24:M$122)</f>
        <v>98769.151057651528</v>
      </c>
      <c r="R24" s="14">
        <f>SUM(N24:N$122)</f>
        <v>158687.16278848043</v>
      </c>
    </row>
    <row r="25" spans="1:18" x14ac:dyDescent="0.3">
      <c r="A25" s="32">
        <v>23</v>
      </c>
      <c r="B25" s="26">
        <v>1.7953399999999999E-4</v>
      </c>
      <c r="C25" s="3">
        <v>2.3983000000000001E-4</v>
      </c>
      <c r="D25" s="3">
        <v>3.2348899999999999E-4</v>
      </c>
      <c r="E25" s="3">
        <v>4.3815299999999999E-4</v>
      </c>
      <c r="F25" s="27">
        <v>5.9239199999999996E-4</v>
      </c>
      <c r="G25" s="20" cm="1">
        <f t="array" ref="G25">G24*IF(x=20,(1-B24),IF(x=30,(1-C24),IF(x=40,(1-D24),IF(x=50,(1-E24),(1-F24)))))</f>
        <v>98735.369736299355</v>
      </c>
      <c r="H25" s="4">
        <f t="shared" si="0"/>
        <v>31.939806020629476</v>
      </c>
      <c r="I25" s="5">
        <f t="shared" si="1"/>
        <v>1</v>
      </c>
      <c r="J25" s="14">
        <f t="shared" si="2"/>
        <v>1.1221971020420716</v>
      </c>
      <c r="K25" s="13">
        <f t="shared" si="3"/>
        <v>98735.369736299355</v>
      </c>
      <c r="L25" s="5">
        <f t="shared" si="4"/>
        <v>110800.54578712759</v>
      </c>
      <c r="M25" s="5">
        <f t="shared" si="5"/>
        <v>31.939806020629476</v>
      </c>
      <c r="N25" s="5">
        <f t="shared" si="6"/>
        <v>36.02287211671991</v>
      </c>
      <c r="O25" s="5">
        <f>SUM(K25:$K$122)</f>
        <v>7044255.0723360544</v>
      </c>
      <c r="P25" s="5">
        <f>SUM(L25:L$122)</f>
        <v>9521892.832385473</v>
      </c>
      <c r="Q25" s="5">
        <f>SUM(M25:M$122)</f>
        <v>98735.369736299326</v>
      </c>
      <c r="R25" s="14">
        <f>SUM(N25:N$122)</f>
        <v>158649.25348755586</v>
      </c>
    </row>
    <row r="26" spans="1:18" x14ac:dyDescent="0.3">
      <c r="A26" s="32">
        <v>24</v>
      </c>
      <c r="B26" s="26">
        <v>1.7090900000000001E-4</v>
      </c>
      <c r="C26" s="3">
        <v>2.27891E-4</v>
      </c>
      <c r="D26" s="3">
        <v>3.0696899999999998E-4</v>
      </c>
      <c r="E26" s="3">
        <v>4.1545200000000002E-4</v>
      </c>
      <c r="F26" s="27">
        <v>5.6159999999999999E-4</v>
      </c>
      <c r="G26" s="20" cm="1">
        <f t="array" ref="G26">G25*IF(x=20,(1-B25),IF(x=30,(1-C25),IF(x=40,(1-D25),IF(x=50,(1-E25),(1-F25)))))</f>
        <v>98703.429930278726</v>
      </c>
      <c r="H26" s="4">
        <f t="shared" si="0"/>
        <v>30.298893182276515</v>
      </c>
      <c r="I26" s="5">
        <f t="shared" si="1"/>
        <v>1</v>
      </c>
      <c r="J26" s="14">
        <f t="shared" si="2"/>
        <v>1.127836283459368</v>
      </c>
      <c r="K26" s="13">
        <f t="shared" si="3"/>
        <v>98703.429930278726</v>
      </c>
      <c r="L26" s="5">
        <f t="shared" si="4"/>
        <v>111321.30957725771</v>
      </c>
      <c r="M26" s="5">
        <f t="shared" si="5"/>
        <v>30.298893182276515</v>
      </c>
      <c r="N26" s="5">
        <f t="shared" si="6"/>
        <v>34.343910632795101</v>
      </c>
      <c r="O26" s="5">
        <f>SUM(K26:$K$122)</f>
        <v>6945519.7025997555</v>
      </c>
      <c r="P26" s="5">
        <f>SUM(L26:L$122)</f>
        <v>9411092.2865983453</v>
      </c>
      <c r="Q26" s="5">
        <f>SUM(M26:M$122)</f>
        <v>98703.429930278711</v>
      </c>
      <c r="R26" s="14">
        <f>SUM(N26:N$122)</f>
        <v>158613.23061543913</v>
      </c>
    </row>
    <row r="27" spans="1:18" x14ac:dyDescent="0.3">
      <c r="A27" s="32">
        <v>25</v>
      </c>
      <c r="B27" s="26">
        <v>1.6612500000000001E-4</v>
      </c>
      <c r="C27" s="3">
        <v>2.21115E-4</v>
      </c>
      <c r="D27" s="3">
        <v>2.9744800000000002E-4</v>
      </c>
      <c r="E27" s="3">
        <v>4.02261E-4</v>
      </c>
      <c r="F27" s="27">
        <v>5.4368299999999999E-4</v>
      </c>
      <c r="G27" s="20" cm="1">
        <f t="array" ref="G27">G26*IF(x=20,(1-B26),IF(x=30,(1-C26),IF(x=40,(1-D26),IF(x=50,(1-E26),(1-F26)))))</f>
        <v>98673.131037096449</v>
      </c>
      <c r="H27" s="4">
        <f t="shared" si="0"/>
        <v>29.350125480719726</v>
      </c>
      <c r="I27" s="5">
        <f t="shared" si="1"/>
        <v>1</v>
      </c>
      <c r="J27" s="14">
        <f t="shared" si="2"/>
        <v>1.1335038024717266</v>
      </c>
      <c r="K27" s="13">
        <f t="shared" si="3"/>
        <v>98673.131037096449</v>
      </c>
      <c r="L27" s="5">
        <f t="shared" si="4"/>
        <v>111846.36923233977</v>
      </c>
      <c r="M27" s="5">
        <f t="shared" si="5"/>
        <v>29.350125480719726</v>
      </c>
      <c r="N27" s="5">
        <f t="shared" si="6"/>
        <v>33.43565712102324</v>
      </c>
      <c r="O27" s="5">
        <f>SUM(K27:$K$122)</f>
        <v>6846816.2726694765</v>
      </c>
      <c r="P27" s="5">
        <f>SUM(L27:L$122)</f>
        <v>9299770.9770210851</v>
      </c>
      <c r="Q27" s="5">
        <f>SUM(M27:M$122)</f>
        <v>98673.131037096435</v>
      </c>
      <c r="R27" s="14">
        <f>SUM(N27:N$122)</f>
        <v>158578.88670480635</v>
      </c>
    </row>
    <row r="28" spans="1:18" x14ac:dyDescent="0.3">
      <c r="A28" s="32">
        <v>26</v>
      </c>
      <c r="B28" s="26">
        <v>1.6303199999999999E-4</v>
      </c>
      <c r="C28" s="3">
        <v>2.1661900000000001E-4</v>
      </c>
      <c r="D28" s="3">
        <v>2.9102400000000002E-4</v>
      </c>
      <c r="E28" s="3">
        <v>3.9328799999999999E-4</v>
      </c>
      <c r="F28" s="27">
        <v>5.3148599999999996E-4</v>
      </c>
      <c r="G28" s="20" cm="1">
        <f t="array" ref="G28">G27*IF(x=20,(1-B27),IF(x=30,(1-C27),IF(x=40,(1-D27),IF(x=50,(1-E27),(1-F27)))))</f>
        <v>98643.78091161573</v>
      </c>
      <c r="H28" s="4">
        <f t="shared" si="0"/>
        <v>28.707707696026773</v>
      </c>
      <c r="I28" s="5">
        <f t="shared" si="1"/>
        <v>1</v>
      </c>
      <c r="J28" s="14">
        <f t="shared" si="2"/>
        <v>1.139199801479122</v>
      </c>
      <c r="K28" s="13">
        <f t="shared" si="3"/>
        <v>98643.78091161573</v>
      </c>
      <c r="L28" s="5">
        <f t="shared" si="4"/>
        <v>112374.97563166264</v>
      </c>
      <c r="M28" s="5">
        <f t="shared" si="5"/>
        <v>28.707707696026773</v>
      </c>
      <c r="N28" s="5">
        <f t="shared" si="6"/>
        <v>32.868155686667706</v>
      </c>
      <c r="O28" s="5">
        <f>SUM(K28:$K$122)</f>
        <v>6748143.141632379</v>
      </c>
      <c r="P28" s="5">
        <f>SUM(L28:L$122)</f>
        <v>9187924.6077887472</v>
      </c>
      <c r="Q28" s="5">
        <f>SUM(M28:M$122)</f>
        <v>98643.7809116157</v>
      </c>
      <c r="R28" s="14">
        <f>SUM(N28:N$122)</f>
        <v>158545.45104768532</v>
      </c>
    </row>
    <row r="29" spans="1:18" x14ac:dyDescent="0.3">
      <c r="A29" s="32">
        <v>27</v>
      </c>
      <c r="B29" s="26">
        <v>1.5899800000000001E-4</v>
      </c>
      <c r="C29" s="3">
        <v>2.10886E-4</v>
      </c>
      <c r="D29" s="3">
        <v>2.82949E-4</v>
      </c>
      <c r="E29" s="3">
        <v>3.8208200000000001E-4</v>
      </c>
      <c r="F29" s="27">
        <v>5.1625399999999995E-4</v>
      </c>
      <c r="G29" s="20" cm="1">
        <f t="array" ref="G29">G28*IF(x=20,(1-B28),IF(x=30,(1-C28),IF(x=40,(1-D28),IF(x=50,(1-E28),(1-F28)))))</f>
        <v>98615.073203919703</v>
      </c>
      <c r="H29" s="4">
        <f t="shared" si="0"/>
        <v>27.903036347983289</v>
      </c>
      <c r="I29" s="5">
        <f t="shared" si="1"/>
        <v>1</v>
      </c>
      <c r="J29" s="14">
        <f t="shared" si="2"/>
        <v>1.1449244235971077</v>
      </c>
      <c r="K29" s="13">
        <f t="shared" si="3"/>
        <v>98615.073203919703</v>
      </c>
      <c r="L29" s="5">
        <f t="shared" si="4"/>
        <v>112906.80584598435</v>
      </c>
      <c r="M29" s="5">
        <f t="shared" si="5"/>
        <v>27.903036347983289</v>
      </c>
      <c r="N29" s="5">
        <f t="shared" si="6"/>
        <v>32.107404831481318</v>
      </c>
      <c r="O29" s="5">
        <f>SUM(K29:$K$122)</f>
        <v>6649499.3607207639</v>
      </c>
      <c r="P29" s="5">
        <f>SUM(L29:L$122)</f>
        <v>9075549.6321570855</v>
      </c>
      <c r="Q29" s="5">
        <f>SUM(M29:M$122)</f>
        <v>98615.073203919688</v>
      </c>
      <c r="R29" s="14">
        <f>SUM(N29:N$122)</f>
        <v>158512.58289199867</v>
      </c>
    </row>
    <row r="30" spans="1:18" x14ac:dyDescent="0.3">
      <c r="A30" s="32">
        <v>28</v>
      </c>
      <c r="B30" s="26">
        <v>1.5383899999999999E-4</v>
      </c>
      <c r="C30" s="3">
        <v>2.0367900000000001E-4</v>
      </c>
      <c r="D30" s="3">
        <v>2.72909E-4</v>
      </c>
      <c r="E30" s="3">
        <v>3.6822299999999999E-4</v>
      </c>
      <c r="F30" s="27">
        <v>4.9741900000000003E-4</v>
      </c>
      <c r="G30" s="20" cm="1">
        <f t="array" ref="G30">G29*IF(x=20,(1-B29),IF(x=30,(1-C29),IF(x=40,(1-D29),IF(x=50,(1-E29),(1-F29)))))</f>
        <v>98587.17016757172</v>
      </c>
      <c r="H30" s="4">
        <f t="shared" si="0"/>
        <v>26.905326023261296</v>
      </c>
      <c r="I30" s="5">
        <f t="shared" si="1"/>
        <v>1</v>
      </c>
      <c r="J30" s="14">
        <f t="shared" si="2"/>
        <v>1.1506778126604094</v>
      </c>
      <c r="K30" s="13">
        <f t="shared" si="3"/>
        <v>98587.17016757172</v>
      </c>
      <c r="L30" s="5">
        <f t="shared" si="4"/>
        <v>113442.06932480099</v>
      </c>
      <c r="M30" s="5">
        <f t="shared" si="5"/>
        <v>26.905326023261296</v>
      </c>
      <c r="N30" s="5">
        <f t="shared" si="6"/>
        <v>31.114936379257788</v>
      </c>
      <c r="O30" s="5">
        <f>SUM(K30:$K$122)</f>
        <v>6550884.2875168445</v>
      </c>
      <c r="P30" s="5">
        <f>SUM(L30:L$122)</f>
        <v>8962642.8263111003</v>
      </c>
      <c r="Q30" s="5">
        <f>SUM(M30:M$122)</f>
        <v>98587.17016757169</v>
      </c>
      <c r="R30" s="14">
        <f>SUM(N30:N$122)</f>
        <v>158480.47548716716</v>
      </c>
    </row>
    <row r="31" spans="1:18" x14ac:dyDescent="0.3">
      <c r="A31" s="32">
        <v>29</v>
      </c>
      <c r="B31" s="26">
        <v>1.4881399999999999E-4</v>
      </c>
      <c r="C31" s="3">
        <v>1.9666400000000001E-4</v>
      </c>
      <c r="D31" s="3">
        <v>2.6313699999999998E-4</v>
      </c>
      <c r="E31" s="3">
        <v>3.5472500000000002E-4</v>
      </c>
      <c r="F31" s="27">
        <v>4.7904600000000001E-4</v>
      </c>
      <c r="G31" s="20" cm="1">
        <f t="array" ref="G31">G30*IF(x=20,(1-B30),IF(x=30,(1-C30),IF(x=40,(1-D30),IF(x=50,(1-E30),(1-F30)))))</f>
        <v>98560.264841548458</v>
      </c>
      <c r="H31" s="4">
        <f t="shared" si="0"/>
        <v>25.934852409613086</v>
      </c>
      <c r="I31" s="5">
        <f t="shared" si="1"/>
        <v>1</v>
      </c>
      <c r="J31" s="14">
        <f t="shared" si="2"/>
        <v>1.156460113226542</v>
      </c>
      <c r="K31" s="13">
        <f t="shared" si="3"/>
        <v>98560.264841548458</v>
      </c>
      <c r="L31" s="5">
        <f t="shared" si="4"/>
        <v>113981.0150382951</v>
      </c>
      <c r="M31" s="5">
        <f t="shared" si="5"/>
        <v>25.934852409613086</v>
      </c>
      <c r="N31" s="5">
        <f t="shared" si="6"/>
        <v>30.143339049381712</v>
      </c>
      <c r="O31" s="5">
        <f>SUM(K31:$K$122)</f>
        <v>6452297.1173492735</v>
      </c>
      <c r="P31" s="5">
        <f>SUM(L31:L$122)</f>
        <v>8849200.7569863014</v>
      </c>
      <c r="Q31" s="5">
        <f>SUM(M31:M$122)</f>
        <v>98560.264841548429</v>
      </c>
      <c r="R31" s="14">
        <f>SUM(N31:N$122)</f>
        <v>158449.36055078791</v>
      </c>
    </row>
    <row r="32" spans="1:18" x14ac:dyDescent="0.3">
      <c r="A32" s="32">
        <v>30</v>
      </c>
      <c r="B32" s="26">
        <v>1.46334E-4</v>
      </c>
      <c r="C32" s="3">
        <v>1.93024E-4</v>
      </c>
      <c r="D32" s="3">
        <v>2.5788699999999999E-4</v>
      </c>
      <c r="E32" s="3">
        <v>3.47318E-4</v>
      </c>
      <c r="F32" s="27">
        <v>4.6887300000000002E-4</v>
      </c>
      <c r="G32" s="20" cm="1">
        <f t="array" ref="G32">G31*IF(x=20,(1-B31),IF(x=30,(1-C31),IF(x=40,(1-D31),IF(x=50,(1-E31),(1-F31)))))</f>
        <v>98534.329989138845</v>
      </c>
      <c r="H32" s="4">
        <f t="shared" si="0"/>
        <v>25.410722757907934</v>
      </c>
      <c r="I32" s="5">
        <f t="shared" si="1"/>
        <v>1</v>
      </c>
      <c r="J32" s="14">
        <f t="shared" si="2"/>
        <v>1.1622714705794388</v>
      </c>
      <c r="K32" s="13">
        <f t="shared" si="3"/>
        <v>98534.329989138845</v>
      </c>
      <c r="L32" s="5">
        <f t="shared" si="4"/>
        <v>114523.6406190361</v>
      </c>
      <c r="M32" s="5">
        <f t="shared" si="5"/>
        <v>25.410722757907934</v>
      </c>
      <c r="N32" s="5">
        <f t="shared" si="6"/>
        <v>29.682570963135746</v>
      </c>
      <c r="O32" s="5">
        <f>SUM(K32:$K$122)</f>
        <v>6353736.8525077244</v>
      </c>
      <c r="P32" s="5">
        <f>SUM(L32:L$122)</f>
        <v>8735219.7419480067</v>
      </c>
      <c r="Q32" s="5">
        <f>SUM(M32:M$122)</f>
        <v>98534.329989138816</v>
      </c>
      <c r="R32" s="14">
        <f>SUM(N32:N$122)</f>
        <v>158419.21721173852</v>
      </c>
    </row>
    <row r="33" spans="1:18" x14ac:dyDescent="0.3">
      <c r="A33" s="32">
        <v>31</v>
      </c>
      <c r="B33" s="26">
        <v>1.49884E-4</v>
      </c>
      <c r="C33" s="3">
        <v>1.9733500000000001E-4</v>
      </c>
      <c r="D33" s="3">
        <v>2.6325300000000002E-4</v>
      </c>
      <c r="E33" s="3">
        <v>3.5419800000000001E-4</v>
      </c>
      <c r="F33" s="27">
        <v>4.7797200000000001E-4</v>
      </c>
      <c r="G33" s="20" cm="1">
        <f t="array" ref="G33">G32*IF(x=20,(1-B32),IF(x=30,(1-C32),IF(x=40,(1-D32),IF(x=50,(1-E32),(1-F32)))))</f>
        <v>98508.919266380937</v>
      </c>
      <c r="H33" s="4">
        <f t="shared" si="0"/>
        <v>25.932768523634877</v>
      </c>
      <c r="I33" s="5">
        <f t="shared" si="1"/>
        <v>1</v>
      </c>
      <c r="J33" s="14">
        <f t="shared" si="2"/>
        <v>1.1681120307331045</v>
      </c>
      <c r="K33" s="13">
        <f t="shared" si="3"/>
        <v>98508.919266380937</v>
      </c>
      <c r="L33" s="5">
        <f t="shared" si="4"/>
        <v>115069.45372957569</v>
      </c>
      <c r="M33" s="5">
        <f t="shared" si="5"/>
        <v>25.932768523634877</v>
      </c>
      <c r="N33" s="5">
        <f t="shared" si="6"/>
        <v>30.44460191223585</v>
      </c>
      <c r="O33" s="5">
        <f>SUM(K33:$K$122)</f>
        <v>6255202.5225185854</v>
      </c>
      <c r="P33" s="5">
        <f>SUM(L33:L$122)</f>
        <v>8620696.101328969</v>
      </c>
      <c r="Q33" s="5">
        <f>SUM(M33:M$122)</f>
        <v>98508.919266380923</v>
      </c>
      <c r="R33" s="14">
        <f>SUM(N33:N$122)</f>
        <v>158389.53464077538</v>
      </c>
    </row>
    <row r="34" spans="1:18" x14ac:dyDescent="0.3">
      <c r="A34" s="32">
        <v>32</v>
      </c>
      <c r="B34" s="26">
        <v>1.58558E-4</v>
      </c>
      <c r="C34" s="3">
        <v>2.0835100000000001E-4</v>
      </c>
      <c r="D34" s="3">
        <v>2.7751799999999998E-4</v>
      </c>
      <c r="E34" s="3">
        <v>3.7299700000000002E-4</v>
      </c>
      <c r="F34" s="27">
        <v>5.0310100000000005E-4</v>
      </c>
      <c r="G34" s="20" cm="1">
        <f t="array" ref="G34">G33*IF(x=20,(1-B33),IF(x=30,(1-C33),IF(x=40,(1-D33),IF(x=50,(1-E33),(1-F33)))))</f>
        <v>98482.986497857302</v>
      </c>
      <c r="H34" s="4">
        <f t="shared" ref="H34:H65" si="7">G34-G35</f>
        <v>27.330801446907572</v>
      </c>
      <c r="I34" s="5">
        <f t="shared" ref="I34:I65" si="8">POWER(1/(1+Rechenzins),A34)</f>
        <v>1</v>
      </c>
      <c r="J34" s="14">
        <f t="shared" ref="J34:J65" si="9">POWER(1/(1+Rechenzins-Zinsstress),A34)</f>
        <v>1.1739819404352807</v>
      </c>
      <c r="K34" s="13">
        <f t="shared" ref="K34:K65" si="10">G34*I34</f>
        <v>98482.986497857302</v>
      </c>
      <c r="L34" s="5">
        <f t="shared" ref="L34:L65" si="11">G34*J34</f>
        <v>115617.24758861607</v>
      </c>
      <c r="M34" s="5">
        <f t="shared" ref="M34:M65" si="12">H34*I34/(1+Rechenzins)</f>
        <v>27.330801446907572</v>
      </c>
      <c r="N34" s="5">
        <f t="shared" ref="N34:N65" si="13">H34*J34/(1+Rechenzins-Zinsstress)</f>
        <v>32.247102830444156</v>
      </c>
      <c r="O34" s="5">
        <f>SUM(K34:$K$122)</f>
        <v>6156693.6032522051</v>
      </c>
      <c r="P34" s="5">
        <f>SUM(L34:L$122)</f>
        <v>8505626.6475993954</v>
      </c>
      <c r="Q34" s="5">
        <f>SUM(M34:M$122)</f>
        <v>98482.986497857288</v>
      </c>
      <c r="R34" s="14">
        <f>SUM(N34:N$122)</f>
        <v>158359.09003886316</v>
      </c>
    </row>
    <row r="35" spans="1:18" x14ac:dyDescent="0.3">
      <c r="A35" s="32">
        <v>33</v>
      </c>
      <c r="B35" s="26">
        <v>1.6996599999999999E-4</v>
      </c>
      <c r="C35" s="3">
        <v>2.2290400000000001E-4</v>
      </c>
      <c r="D35" s="3">
        <v>2.9642699999999999E-4</v>
      </c>
      <c r="E35" s="3">
        <v>3.9796999999999999E-4</v>
      </c>
      <c r="F35" s="27">
        <v>5.3649500000000001E-4</v>
      </c>
      <c r="G35" s="20" cm="1">
        <f t="array" ref="G35">G34*IF(x=20,(1-B34),IF(x=30,(1-C34),IF(x=40,(1-D34),IF(x=50,(1-E34),(1-F34)))))</f>
        <v>98455.655696410395</v>
      </c>
      <c r="H35" s="4">
        <f t="shared" si="7"/>
        <v>29.184914651123108</v>
      </c>
      <c r="I35" s="5">
        <f t="shared" si="8"/>
        <v>1</v>
      </c>
      <c r="J35" s="14">
        <f t="shared" si="9"/>
        <v>1.1798813471711362</v>
      </c>
      <c r="K35" s="13">
        <f t="shared" si="10"/>
        <v>98455.655696410395</v>
      </c>
      <c r="L35" s="5">
        <f t="shared" si="11"/>
        <v>116165.99167969824</v>
      </c>
      <c r="M35" s="5">
        <f t="shared" si="12"/>
        <v>29.184914651123108</v>
      </c>
      <c r="N35" s="5">
        <f t="shared" si="13"/>
        <v>34.607775292102275</v>
      </c>
      <c r="O35" s="5">
        <f>SUM(K35:$K$122)</f>
        <v>6058210.6167543484</v>
      </c>
      <c r="P35" s="5">
        <f>SUM(L35:L$122)</f>
        <v>8390009.4000107758</v>
      </c>
      <c r="Q35" s="5">
        <f>SUM(M35:M$122)</f>
        <v>98455.655696410366</v>
      </c>
      <c r="R35" s="14">
        <f>SUM(N35:N$122)</f>
        <v>158326.84293603271</v>
      </c>
    </row>
    <row r="36" spans="1:18" x14ac:dyDescent="0.3">
      <c r="A36" s="32">
        <v>34</v>
      </c>
      <c r="B36" s="26">
        <v>1.8013799999999999E-4</v>
      </c>
      <c r="C36" s="3">
        <v>2.35765E-4</v>
      </c>
      <c r="D36" s="3">
        <v>3.1300099999999998E-4</v>
      </c>
      <c r="E36" s="3">
        <v>4.1971400000000001E-4</v>
      </c>
      <c r="F36" s="27">
        <v>5.65443E-4</v>
      </c>
      <c r="G36" s="20" cm="1">
        <f t="array" ref="G36">G35*IF(x=20,(1-B35),IF(x=30,(1-C35),IF(x=40,(1-D35),IF(x=50,(1-E35),(1-F35)))))</f>
        <v>98426.470781759272</v>
      </c>
      <c r="H36" s="4">
        <f t="shared" si="7"/>
        <v>30.807583781162975</v>
      </c>
      <c r="I36" s="5">
        <f t="shared" si="8"/>
        <v>1</v>
      </c>
      <c r="J36" s="14">
        <f t="shared" si="9"/>
        <v>1.1858103991669708</v>
      </c>
      <c r="K36" s="13">
        <f t="shared" si="10"/>
        <v>98426.470781759272</v>
      </c>
      <c r="L36" s="5">
        <f t="shared" si="11"/>
        <v>116715.13260631416</v>
      </c>
      <c r="M36" s="5">
        <f t="shared" si="12"/>
        <v>30.807583781162975</v>
      </c>
      <c r="N36" s="5">
        <f t="shared" si="13"/>
        <v>36.7155308752872</v>
      </c>
      <c r="O36" s="5">
        <f>SUM(K36:$K$122)</f>
        <v>5959754.9610579377</v>
      </c>
      <c r="P36" s="5">
        <f>SUM(L36:L$122)</f>
        <v>8273843.4083310748</v>
      </c>
      <c r="Q36" s="5">
        <f>SUM(M36:M$122)</f>
        <v>98426.470781759243</v>
      </c>
      <c r="R36" s="14">
        <f>SUM(N36:N$122)</f>
        <v>158292.23516074062</v>
      </c>
    </row>
    <row r="37" spans="1:18" x14ac:dyDescent="0.3">
      <c r="A37" s="32">
        <v>35</v>
      </c>
      <c r="B37" s="26">
        <v>1.8819299999999999E-4</v>
      </c>
      <c r="C37" s="3">
        <v>2.4579099999999998E-4</v>
      </c>
      <c r="D37" s="3">
        <v>3.2573600000000003E-4</v>
      </c>
      <c r="E37" s="3">
        <v>4.3622099999999998E-4</v>
      </c>
      <c r="F37" s="27">
        <v>5.8724199999999997E-4</v>
      </c>
      <c r="G37" s="20" cm="1">
        <f t="array" ref="G37">G36*IF(x=20,(1-B36),IF(x=30,(1-C36),IF(x=40,(1-D36),IF(x=50,(1-E36),(1-F36)))))</f>
        <v>98395.663197978109</v>
      </c>
      <c r="H37" s="4">
        <f t="shared" si="7"/>
        <v>32.051009747447097</v>
      </c>
      <c r="I37" s="5">
        <f t="shared" si="8"/>
        <v>1</v>
      </c>
      <c r="J37" s="14">
        <f t="shared" si="9"/>
        <v>1.1917692453939406</v>
      </c>
      <c r="K37" s="13">
        <f t="shared" si="10"/>
        <v>98395.663197978109</v>
      </c>
      <c r="L37" s="5">
        <f t="shared" si="11"/>
        <v>117264.92527949071</v>
      </c>
      <c r="M37" s="5">
        <f t="shared" si="12"/>
        <v>32.051009747447097</v>
      </c>
      <c r="N37" s="5">
        <f t="shared" si="13"/>
        <v>38.389354473194835</v>
      </c>
      <c r="O37" s="5">
        <f>SUM(K37:$K$122)</f>
        <v>5861328.4902761774</v>
      </c>
      <c r="P37" s="5">
        <f>SUM(L37:L$122)</f>
        <v>8157128.2757247603</v>
      </c>
      <c r="Q37" s="5">
        <f>SUM(M37:M$122)</f>
        <v>98395.66319797808</v>
      </c>
      <c r="R37" s="14">
        <f>SUM(N37:N$122)</f>
        <v>158255.51962986533</v>
      </c>
    </row>
    <row r="38" spans="1:18" x14ac:dyDescent="0.3">
      <c r="A38" s="32">
        <v>36</v>
      </c>
      <c r="B38" s="26">
        <v>1.98283E-4</v>
      </c>
      <c r="C38" s="3">
        <v>2.5841900000000002E-4</v>
      </c>
      <c r="D38" s="3">
        <v>3.41851E-4</v>
      </c>
      <c r="E38" s="3">
        <v>4.5717799999999998E-4</v>
      </c>
      <c r="F38" s="27">
        <v>6.1495199999999999E-4</v>
      </c>
      <c r="G38" s="20" cm="1">
        <f t="array" ref="G38">G37*IF(x=20,(1-B37),IF(x=30,(1-C37),IF(x=40,(1-D37),IF(x=50,(1-E37),(1-F37)))))</f>
        <v>98363.612188230662</v>
      </c>
      <c r="H38" s="4">
        <f t="shared" si="7"/>
        <v>33.625699190160958</v>
      </c>
      <c r="I38" s="5">
        <f t="shared" si="8"/>
        <v>1</v>
      </c>
      <c r="J38" s="14">
        <f t="shared" si="9"/>
        <v>1.1977580355717994</v>
      </c>
      <c r="K38" s="13">
        <f t="shared" si="10"/>
        <v>98363.612188230662</v>
      </c>
      <c r="L38" s="5">
        <f t="shared" si="11"/>
        <v>117815.80690632146</v>
      </c>
      <c r="M38" s="5">
        <f t="shared" si="12"/>
        <v>33.625699190160958</v>
      </c>
      <c r="N38" s="5">
        <f t="shared" si="13"/>
        <v>40.477840609784359</v>
      </c>
      <c r="O38" s="5">
        <f>SUM(K38:$K$122)</f>
        <v>5762932.8270781981</v>
      </c>
      <c r="P38" s="5">
        <f>SUM(L38:L$122)</f>
        <v>8039863.3504452705</v>
      </c>
      <c r="Q38" s="5">
        <f>SUM(M38:M$122)</f>
        <v>98363.612188230647</v>
      </c>
      <c r="R38" s="14">
        <f>SUM(N38:N$122)</f>
        <v>158217.13027539212</v>
      </c>
    </row>
    <row r="39" spans="1:18" x14ac:dyDescent="0.3">
      <c r="A39" s="32">
        <v>37</v>
      </c>
      <c r="B39" s="26">
        <v>2.1470300000000001E-4</v>
      </c>
      <c r="C39" s="3">
        <v>2.7922E-4</v>
      </c>
      <c r="D39" s="3">
        <v>3.6868799999999999E-4</v>
      </c>
      <c r="E39" s="3">
        <v>4.9237499999999997E-4</v>
      </c>
      <c r="F39" s="27">
        <v>6.61722E-4</v>
      </c>
      <c r="G39" s="20" cm="1">
        <f t="array" ref="G39">G38*IF(x=20,(1-B38),IF(x=30,(1-C38),IF(x=40,(1-D38),IF(x=50,(1-E38),(1-F38)))))</f>
        <v>98329.986489040501</v>
      </c>
      <c r="H39" s="4">
        <f t="shared" si="7"/>
        <v>36.253086058670306</v>
      </c>
      <c r="I39" s="5">
        <f t="shared" si="8"/>
        <v>1</v>
      </c>
      <c r="J39" s="14">
        <f t="shared" si="9"/>
        <v>1.2037769201726627</v>
      </c>
      <c r="K39" s="13">
        <f t="shared" si="10"/>
        <v>98329.986489040501</v>
      </c>
      <c r="L39" s="5">
        <f t="shared" si="11"/>
        <v>118367.3682963967</v>
      </c>
      <c r="M39" s="5">
        <f t="shared" si="12"/>
        <v>36.253086058670306</v>
      </c>
      <c r="N39" s="5">
        <f t="shared" si="13"/>
        <v>43.859927922070987</v>
      </c>
      <c r="O39" s="5">
        <f>SUM(K39:$K$122)</f>
        <v>5664569.2148899669</v>
      </c>
      <c r="P39" s="5">
        <f>SUM(L39:L$122)</f>
        <v>7922047.5435389485</v>
      </c>
      <c r="Q39" s="5">
        <f>SUM(M39:M$122)</f>
        <v>98329.986489040486</v>
      </c>
      <c r="R39" s="14">
        <f>SUM(N39:N$122)</f>
        <v>158176.65243478236</v>
      </c>
    </row>
    <row r="40" spans="1:18" x14ac:dyDescent="0.3">
      <c r="A40" s="32">
        <v>38</v>
      </c>
      <c r="B40" s="26">
        <v>2.3629099999999999E-4</v>
      </c>
      <c r="C40" s="3">
        <v>3.0663000000000001E-4</v>
      </c>
      <c r="D40" s="3">
        <v>4.0412199999999998E-4</v>
      </c>
      <c r="E40" s="3">
        <v>5.3891099999999999E-4</v>
      </c>
      <c r="F40" s="27">
        <v>7.2359500000000005E-4</v>
      </c>
      <c r="G40" s="20" cm="1">
        <f t="array" ref="G40">G39*IF(x=20,(1-B39),IF(x=30,(1-C39),IF(x=40,(1-D39),IF(x=50,(1-E39),(1-F39)))))</f>
        <v>98293.73340298183</v>
      </c>
      <c r="H40" s="4">
        <f t="shared" si="7"/>
        <v>39.722660130268196</v>
      </c>
      <c r="I40" s="5">
        <f t="shared" si="8"/>
        <v>1</v>
      </c>
      <c r="J40" s="14">
        <f t="shared" si="9"/>
        <v>1.2098260504247862</v>
      </c>
      <c r="K40" s="13">
        <f t="shared" si="10"/>
        <v>98293.73340298183</v>
      </c>
      <c r="L40" s="5">
        <f t="shared" si="11"/>
        <v>118918.31926443639</v>
      </c>
      <c r="M40" s="5">
        <f t="shared" si="12"/>
        <v>39.722660130268196</v>
      </c>
      <c r="N40" s="5">
        <f t="shared" si="13"/>
        <v>48.299004037958291</v>
      </c>
      <c r="O40" s="5">
        <f>SUM(K40:$K$122)</f>
        <v>5566239.228400928</v>
      </c>
      <c r="P40" s="5">
        <f>SUM(L40:L$122)</f>
        <v>7803680.1752425525</v>
      </c>
      <c r="Q40" s="5">
        <f>SUM(M40:M$122)</f>
        <v>98293.733402981801</v>
      </c>
      <c r="R40" s="14">
        <f>SUM(N40:N$122)</f>
        <v>158132.79250686028</v>
      </c>
    </row>
    <row r="41" spans="1:18" x14ac:dyDescent="0.3">
      <c r="A41" s="32">
        <v>39</v>
      </c>
      <c r="B41" s="26">
        <v>2.6063200000000001E-4</v>
      </c>
      <c r="C41" s="3">
        <v>3.3747900000000001E-4</v>
      </c>
      <c r="D41" s="3">
        <v>4.4392699999999999E-4</v>
      </c>
      <c r="E41" s="3">
        <v>5.9110200000000003E-4</v>
      </c>
      <c r="F41" s="27">
        <v>7.9288899999999996E-4</v>
      </c>
      <c r="G41" s="20" cm="1">
        <f t="array" ref="G41">G40*IF(x=20,(1-B40),IF(x=30,(1-C40),IF(x=40,(1-D40),IF(x=50,(1-E40),(1-F40)))))</f>
        <v>98254.010742851562</v>
      </c>
      <c r="H41" s="4">
        <f t="shared" si="7"/>
        <v>43.617608227039455</v>
      </c>
      <c r="I41" s="5">
        <f t="shared" si="8"/>
        <v>1</v>
      </c>
      <c r="J41" s="14">
        <f t="shared" si="9"/>
        <v>1.2159055783163679</v>
      </c>
      <c r="K41" s="13">
        <f t="shared" si="10"/>
        <v>98254.010742851562</v>
      </c>
      <c r="L41" s="5">
        <f t="shared" si="11"/>
        <v>119467.59975418955</v>
      </c>
      <c r="M41" s="5">
        <f t="shared" si="12"/>
        <v>43.617608227039455</v>
      </c>
      <c r="N41" s="5">
        <f t="shared" si="13"/>
        <v>53.301400156859472</v>
      </c>
      <c r="O41" s="5">
        <f>SUM(K41:$K$122)</f>
        <v>5467945.4949979456</v>
      </c>
      <c r="P41" s="5">
        <f>SUM(L41:L$122)</f>
        <v>7684761.8559781164</v>
      </c>
      <c r="Q41" s="5">
        <f>SUM(M41:M$122)</f>
        <v>98254.010742851533</v>
      </c>
      <c r="R41" s="14">
        <f>SUM(N41:N$122)</f>
        <v>158084.49350282233</v>
      </c>
    </row>
    <row r="42" spans="1:18" x14ac:dyDescent="0.3">
      <c r="A42" s="32">
        <v>40</v>
      </c>
      <c r="B42" s="26">
        <v>2.8635999999999999E-4</v>
      </c>
      <c r="C42" s="3">
        <v>3.69976E-4</v>
      </c>
      <c r="D42" s="3">
        <v>4.85728E-4</v>
      </c>
      <c r="E42" s="3">
        <v>6.4575600000000004E-4</v>
      </c>
      <c r="F42" s="27">
        <v>8.6529700000000001E-4</v>
      </c>
      <c r="G42" s="20" cm="1">
        <f t="array" ref="G42">G41*IF(x=20,(1-B41),IF(x=30,(1-C41),IF(x=40,(1-D41),IF(x=50,(1-E41),(1-F41)))))</f>
        <v>98210.393134624523</v>
      </c>
      <c r="H42" s="4">
        <f t="shared" si="7"/>
        <v>47.703537836496253</v>
      </c>
      <c r="I42" s="5">
        <f t="shared" si="8"/>
        <v>1</v>
      </c>
      <c r="J42" s="14">
        <f t="shared" si="9"/>
        <v>1.2220156565993647</v>
      </c>
      <c r="K42" s="13">
        <f t="shared" si="10"/>
        <v>98210.393134624523</v>
      </c>
      <c r="L42" s="5">
        <f t="shared" si="11"/>
        <v>120014.63805128993</v>
      </c>
      <c r="M42" s="5">
        <f t="shared" si="12"/>
        <v>47.703537836496253</v>
      </c>
      <c r="N42" s="5">
        <f t="shared" si="13"/>
        <v>58.587407147114178</v>
      </c>
      <c r="O42" s="5">
        <f>SUM(K42:$K$122)</f>
        <v>5369691.484255095</v>
      </c>
      <c r="P42" s="5">
        <f>SUM(L42:L$122)</f>
        <v>7565294.2562239263</v>
      </c>
      <c r="Q42" s="5">
        <f>SUM(M42:M$122)</f>
        <v>98210.393134624494</v>
      </c>
      <c r="R42" s="14">
        <f>SUM(N42:N$122)</f>
        <v>158031.19210266546</v>
      </c>
    </row>
    <row r="43" spans="1:18" x14ac:dyDescent="0.3">
      <c r="A43" s="32">
        <v>41</v>
      </c>
      <c r="B43" s="26">
        <v>3.0667299999999998E-4</v>
      </c>
      <c r="C43" s="3">
        <v>3.9534299999999999E-4</v>
      </c>
      <c r="D43" s="3">
        <v>5.1800700000000002E-4</v>
      </c>
      <c r="E43" s="3">
        <v>6.8757099999999999E-4</v>
      </c>
      <c r="F43" s="27">
        <v>9.2031999999999997E-4</v>
      </c>
      <c r="G43" s="20" cm="1">
        <f t="array" ref="G43">G42*IF(x=20,(1-B42),IF(x=30,(1-C42),IF(x=40,(1-D42),IF(x=50,(1-E42),(1-F42)))))</f>
        <v>98162.689596788026</v>
      </c>
      <c r="H43" s="4">
        <f t="shared" si="7"/>
        <v>50.848960349961999</v>
      </c>
      <c r="I43" s="5">
        <f t="shared" si="8"/>
        <v>1</v>
      </c>
      <c r="J43" s="14">
        <f t="shared" si="9"/>
        <v>1.228156438793331</v>
      </c>
      <c r="K43" s="13">
        <f t="shared" si="10"/>
        <v>98162.689596788026</v>
      </c>
      <c r="L43" s="5">
        <f t="shared" si="11"/>
        <v>120559.13927756634</v>
      </c>
      <c r="M43" s="5">
        <f t="shared" si="12"/>
        <v>50.848960349961999</v>
      </c>
      <c r="N43" s="5">
        <f t="shared" si="13"/>
        <v>62.764299557540319</v>
      </c>
      <c r="O43" s="5">
        <f>SUM(K43:$K$122)</f>
        <v>5271481.0911204712</v>
      </c>
      <c r="P43" s="5">
        <f>SUM(L43:L$122)</f>
        <v>7445279.6181726363</v>
      </c>
      <c r="Q43" s="5">
        <f>SUM(M43:M$122)</f>
        <v>98162.689596787997</v>
      </c>
      <c r="R43" s="14">
        <f>SUM(N43:N$122)</f>
        <v>157972.60469551836</v>
      </c>
    </row>
    <row r="44" spans="1:18" x14ac:dyDescent="0.3">
      <c r="A44" s="32">
        <v>42</v>
      </c>
      <c r="B44" s="26">
        <v>3.2555300000000002E-4</v>
      </c>
      <c r="C44" s="3">
        <v>4.1874799999999998E-4</v>
      </c>
      <c r="D44" s="3">
        <v>5.4757299999999998E-4</v>
      </c>
      <c r="E44" s="3">
        <v>7.2562600000000005E-4</v>
      </c>
      <c r="F44" s="27">
        <v>9.7013899999999996E-4</v>
      </c>
      <c r="G44" s="20" cm="1">
        <f t="array" ref="G44">G43*IF(x=20,(1-B43),IF(x=30,(1-C43),IF(x=40,(1-D43),IF(x=50,(1-E43),(1-F43)))))</f>
        <v>98111.840636438064</v>
      </c>
      <c r="H44" s="4">
        <f t="shared" si="7"/>
        <v>53.723394912813092</v>
      </c>
      <c r="I44" s="5">
        <f t="shared" si="8"/>
        <v>1</v>
      </c>
      <c r="J44" s="14">
        <f t="shared" si="9"/>
        <v>1.2343280791892772</v>
      </c>
      <c r="K44" s="13">
        <f t="shared" si="10"/>
        <v>98111.840636438064</v>
      </c>
      <c r="L44" s="5">
        <f t="shared" si="11"/>
        <v>121102.19979849907</v>
      </c>
      <c r="M44" s="5">
        <f t="shared" si="12"/>
        <v>53.723394912813092</v>
      </c>
      <c r="N44" s="5">
        <f t="shared" si="13"/>
        <v>66.645522462572444</v>
      </c>
      <c r="O44" s="5">
        <f>SUM(K44:$K$122)</f>
        <v>5173318.4015236814</v>
      </c>
      <c r="P44" s="5">
        <f>SUM(L44:L$122)</f>
        <v>7324720.47889507</v>
      </c>
      <c r="Q44" s="5">
        <f>SUM(M44:M$122)</f>
        <v>98111.84063643805</v>
      </c>
      <c r="R44" s="14">
        <f>SUM(N44:N$122)</f>
        <v>157909.84039596081</v>
      </c>
    </row>
    <row r="45" spans="1:18" x14ac:dyDescent="0.3">
      <c r="A45" s="32">
        <v>43</v>
      </c>
      <c r="B45" s="26">
        <v>3.4395900000000002E-4</v>
      </c>
      <c r="C45" s="3">
        <v>4.4142999999999998E-4</v>
      </c>
      <c r="D45" s="3">
        <v>5.76061E-4</v>
      </c>
      <c r="E45" s="3">
        <v>7.6209300000000004E-4</v>
      </c>
      <c r="F45" s="27">
        <v>1.0176670000000001E-3</v>
      </c>
      <c r="G45" s="20" cm="1">
        <f t="array" ref="G45">G44*IF(x=20,(1-B44),IF(x=30,(1-C44),IF(x=40,(1-D44),IF(x=50,(1-E44),(1-F44)))))</f>
        <v>98058.117241525251</v>
      </c>
      <c r="H45" s="4">
        <f t="shared" si="7"/>
        <v>56.487457076262217</v>
      </c>
      <c r="I45" s="5">
        <f t="shared" si="8"/>
        <v>1</v>
      </c>
      <c r="J45" s="14">
        <f t="shared" si="9"/>
        <v>1.2405307328535451</v>
      </c>
      <c r="K45" s="13">
        <f t="shared" si="10"/>
        <v>98058.117241525251</v>
      </c>
      <c r="L45" s="5">
        <f t="shared" si="11"/>
        <v>121644.10804386817</v>
      </c>
      <c r="M45" s="5">
        <f t="shared" si="12"/>
        <v>56.487457076262217</v>
      </c>
      <c r="N45" s="5">
        <f t="shared" si="13"/>
        <v>70.426559320450991</v>
      </c>
      <c r="O45" s="5">
        <f>SUM(K45:$K$122)</f>
        <v>5075206.5608872436</v>
      </c>
      <c r="P45" s="5">
        <f>SUM(L45:L$122)</f>
        <v>7203618.2790965708</v>
      </c>
      <c r="Q45" s="5">
        <f>SUM(M45:M$122)</f>
        <v>98058.117241525237</v>
      </c>
      <c r="R45" s="14">
        <f>SUM(N45:N$122)</f>
        <v>157843.19487349823</v>
      </c>
    </row>
    <row r="46" spans="1:18" x14ac:dyDescent="0.3">
      <c r="A46" s="32">
        <v>44</v>
      </c>
      <c r="B46" s="26">
        <v>3.62639E-4</v>
      </c>
      <c r="C46" s="3">
        <v>4.64351E-4</v>
      </c>
      <c r="D46" s="3">
        <v>6.0472100000000001E-4</v>
      </c>
      <c r="E46" s="3">
        <v>7.9862599999999998E-4</v>
      </c>
      <c r="F46" s="27">
        <v>1.065103E-3</v>
      </c>
      <c r="G46" s="20" cm="1">
        <f t="array" ref="G46">G45*IF(x=20,(1-B45),IF(x=30,(1-C45),IF(x=40,(1-D45),IF(x=50,(1-E45),(1-F45)))))</f>
        <v>98001.629784448989</v>
      </c>
      <c r="H46" s="4">
        <f t="shared" si="7"/>
        <v>59.263643564874656</v>
      </c>
      <c r="I46" s="5">
        <f t="shared" si="8"/>
        <v>1</v>
      </c>
      <c r="J46" s="14">
        <f t="shared" si="9"/>
        <v>1.2467645556317031</v>
      </c>
      <c r="K46" s="13">
        <f t="shared" si="10"/>
        <v>98001.629784448989</v>
      </c>
      <c r="L46" s="5">
        <f t="shared" si="11"/>
        <v>122184.95840939123</v>
      </c>
      <c r="M46" s="5">
        <f t="shared" si="12"/>
        <v>59.263643564874656</v>
      </c>
      <c r="N46" s="5">
        <f t="shared" si="13"/>
        <v>74.259105763092052</v>
      </c>
      <c r="O46" s="5">
        <f>SUM(K46:$K$122)</f>
        <v>4977148.4436457185</v>
      </c>
      <c r="P46" s="5">
        <f>SUM(L46:L$122)</f>
        <v>7081974.1710527027</v>
      </c>
      <c r="Q46" s="5">
        <f>SUM(M46:M$122)</f>
        <v>98001.629784448975</v>
      </c>
      <c r="R46" s="14">
        <f>SUM(N46:N$122)</f>
        <v>157772.76831417778</v>
      </c>
    </row>
    <row r="47" spans="1:18" x14ac:dyDescent="0.3">
      <c r="A47" s="32">
        <v>45</v>
      </c>
      <c r="B47" s="26">
        <v>3.83032E-4</v>
      </c>
      <c r="C47" s="3">
        <v>4.8934900000000003E-4</v>
      </c>
      <c r="D47" s="3">
        <v>6.3594300000000003E-4</v>
      </c>
      <c r="E47" s="3">
        <v>8.38373E-4</v>
      </c>
      <c r="F47" s="27">
        <v>1.1166380000000001E-3</v>
      </c>
      <c r="G47" s="20" cm="1">
        <f t="array" ref="G47">G46*IF(x=20,(1-B46),IF(x=30,(1-C46),IF(x=40,(1-D46),IF(x=50,(1-E46),(1-F46)))))</f>
        <v>97942.366140884114</v>
      </c>
      <c r="H47" s="4">
        <f t="shared" si="7"/>
        <v>62.28576215072826</v>
      </c>
      <c r="I47" s="5">
        <f t="shared" si="8"/>
        <v>1</v>
      </c>
      <c r="J47" s="14">
        <f t="shared" si="9"/>
        <v>1.2530297041524654</v>
      </c>
      <c r="K47" s="13">
        <f t="shared" si="10"/>
        <v>97942.366140884114</v>
      </c>
      <c r="L47" s="5">
        <f t="shared" si="11"/>
        <v>122724.69406950446</v>
      </c>
      <c r="M47" s="5">
        <f t="shared" si="12"/>
        <v>62.28576215072826</v>
      </c>
      <c r="N47" s="5">
        <f t="shared" si="13"/>
        <v>78.43810062375664</v>
      </c>
      <c r="O47" s="5">
        <f>SUM(K47:$K$122)</f>
        <v>4879146.8138612704</v>
      </c>
      <c r="P47" s="5">
        <f>SUM(L47:L$122)</f>
        <v>6959789.2126433114</v>
      </c>
      <c r="Q47" s="5">
        <f>SUM(M47:M$122)</f>
        <v>97942.366140884085</v>
      </c>
      <c r="R47" s="14">
        <f>SUM(N47:N$122)</f>
        <v>157698.50920841467</v>
      </c>
    </row>
    <row r="48" spans="1:18" x14ac:dyDescent="0.3">
      <c r="A48" s="32">
        <v>46</v>
      </c>
      <c r="B48" s="26">
        <v>4.0682499999999998E-4</v>
      </c>
      <c r="C48" s="3">
        <v>5.1856299999999999E-4</v>
      </c>
      <c r="D48" s="3">
        <v>6.7248799999999995E-4</v>
      </c>
      <c r="E48" s="3">
        <v>8.8495399999999997E-4</v>
      </c>
      <c r="F48" s="27">
        <v>1.177074E-3</v>
      </c>
      <c r="G48" s="20" cm="1">
        <f t="array" ref="G48">G47*IF(x=20,(1-B47),IF(x=30,(1-C47),IF(x=40,(1-D47),IF(x=50,(1-E47),(1-F47)))))</f>
        <v>97880.080378733386</v>
      </c>
      <c r="H48" s="4">
        <f t="shared" si="7"/>
        <v>65.823179493731004</v>
      </c>
      <c r="I48" s="5">
        <f t="shared" si="8"/>
        <v>1</v>
      </c>
      <c r="J48" s="14">
        <f t="shared" si="9"/>
        <v>1.2593263358316233</v>
      </c>
      <c r="K48" s="13">
        <f t="shared" si="10"/>
        <v>97880.080378733386</v>
      </c>
      <c r="L48" s="5">
        <f t="shared" si="11"/>
        <v>123262.96297425509</v>
      </c>
      <c r="M48" s="5">
        <f t="shared" si="12"/>
        <v>65.823179493731004</v>
      </c>
      <c r="N48" s="5">
        <f t="shared" si="13"/>
        <v>83.309410497113078</v>
      </c>
      <c r="O48" s="5">
        <f>SUM(K48:$K$122)</f>
        <v>4781204.4477203861</v>
      </c>
      <c r="P48" s="5">
        <f>SUM(L48:L$122)</f>
        <v>6837064.5185738057</v>
      </c>
      <c r="Q48" s="5">
        <f>SUM(M48:M$122)</f>
        <v>97880.080378733372</v>
      </c>
      <c r="R48" s="14">
        <f>SUM(N48:N$122)</f>
        <v>157620.07110779092</v>
      </c>
    </row>
    <row r="49" spans="1:18" x14ac:dyDescent="0.3">
      <c r="A49" s="32">
        <v>47</v>
      </c>
      <c r="B49" s="26">
        <v>4.33223E-4</v>
      </c>
      <c r="C49" s="3">
        <v>5.5095100000000004E-4</v>
      </c>
      <c r="D49" s="3">
        <v>7.1297199999999998E-4</v>
      </c>
      <c r="E49" s="3">
        <v>9.3650899999999997E-4</v>
      </c>
      <c r="F49" s="27">
        <v>1.2438950000000001E-3</v>
      </c>
      <c r="G49" s="20" cm="1">
        <f t="array" ref="G49">G48*IF(x=20,(1-B48),IF(x=30,(1-C48),IF(x=40,(1-D48),IF(x=50,(1-E48),(1-F48)))))</f>
        <v>97814.257199239655</v>
      </c>
      <c r="H49" s="4">
        <f t="shared" si="7"/>
        <v>69.738826583852642</v>
      </c>
      <c r="I49" s="5">
        <f t="shared" si="8"/>
        <v>1</v>
      </c>
      <c r="J49" s="14">
        <f t="shared" si="9"/>
        <v>1.2656546088760035</v>
      </c>
      <c r="K49" s="13">
        <f t="shared" si="10"/>
        <v>97814.257199239655</v>
      </c>
      <c r="L49" s="5">
        <f t="shared" si="11"/>
        <v>123799.06543800047</v>
      </c>
      <c r="M49" s="5">
        <f t="shared" si="12"/>
        <v>69.738826583852642</v>
      </c>
      <c r="N49" s="5">
        <f t="shared" si="13"/>
        <v>88.708811340158235</v>
      </c>
      <c r="O49" s="5">
        <f>SUM(K49:$K$122)</f>
        <v>4683324.3673416525</v>
      </c>
      <c r="P49" s="5">
        <f>SUM(L49:L$122)</f>
        <v>6713801.5555995507</v>
      </c>
      <c r="Q49" s="5">
        <f>SUM(M49:M$122)</f>
        <v>97814.257199239626</v>
      </c>
      <c r="R49" s="14">
        <f>SUM(N49:N$122)</f>
        <v>157536.76169729381</v>
      </c>
    </row>
    <row r="50" spans="1:18" x14ac:dyDescent="0.3">
      <c r="A50" s="32">
        <v>48</v>
      </c>
      <c r="B50" s="26">
        <v>4.6080699999999998E-4</v>
      </c>
      <c r="C50" s="3">
        <v>5.8468799999999998E-4</v>
      </c>
      <c r="D50" s="3">
        <v>7.5500399999999998E-4</v>
      </c>
      <c r="E50" s="3">
        <v>9.898629999999999E-4</v>
      </c>
      <c r="F50" s="27">
        <v>1.3128409999999999E-3</v>
      </c>
      <c r="G50" s="20" cm="1">
        <f t="array" ref="G50">G49*IF(x=20,(1-B49),IF(x=30,(1-C49),IF(x=40,(1-D49),IF(x=50,(1-E49),(1-F49)))))</f>
        <v>97744.518372655803</v>
      </c>
      <c r="H50" s="4">
        <f t="shared" si="7"/>
        <v>73.797502349421848</v>
      </c>
      <c r="I50" s="5">
        <f t="shared" si="8"/>
        <v>1</v>
      </c>
      <c r="J50" s="14">
        <f t="shared" si="9"/>
        <v>1.2720146822874403</v>
      </c>
      <c r="K50" s="13">
        <f t="shared" si="10"/>
        <v>97744.518372655803</v>
      </c>
      <c r="L50" s="5">
        <f t="shared" si="11"/>
        <v>124332.46248313264</v>
      </c>
      <c r="M50" s="5">
        <f t="shared" si="12"/>
        <v>73.797502349421848</v>
      </c>
      <c r="N50" s="5">
        <f t="shared" si="13"/>
        <v>94.343222617694934</v>
      </c>
      <c r="O50" s="5">
        <f>SUM(K50:$K$122)</f>
        <v>4585510.1101424135</v>
      </c>
      <c r="P50" s="5">
        <f>SUM(L50:L$122)</f>
        <v>6590002.4901615502</v>
      </c>
      <c r="Q50" s="5">
        <f>SUM(M50:M$122)</f>
        <v>97744.518372655788</v>
      </c>
      <c r="R50" s="14">
        <f>SUM(N50:N$122)</f>
        <v>157448.05288595366</v>
      </c>
    </row>
    <row r="51" spans="1:18" x14ac:dyDescent="0.3">
      <c r="A51" s="32">
        <v>49</v>
      </c>
      <c r="B51" s="26">
        <v>4.8929300000000002E-4</v>
      </c>
      <c r="C51" s="3">
        <v>6.1940400000000005E-4</v>
      </c>
      <c r="D51" s="3">
        <v>7.9809300000000004E-4</v>
      </c>
      <c r="E51" s="3">
        <v>1.0443550000000001E-3</v>
      </c>
      <c r="F51" s="27">
        <v>1.3830170000000001E-3</v>
      </c>
      <c r="G51" s="20" cm="1">
        <f t="array" ref="G51">G50*IF(x=20,(1-B50),IF(x=30,(1-C50),IF(x=40,(1-D50),IF(x=50,(1-E50),(1-F50)))))</f>
        <v>97670.720870306381</v>
      </c>
      <c r="H51" s="4">
        <f t="shared" si="7"/>
        <v>77.95031863154145</v>
      </c>
      <c r="I51" s="5">
        <f t="shared" si="8"/>
        <v>1</v>
      </c>
      <c r="J51" s="14">
        <f t="shared" si="9"/>
        <v>1.278406715866774</v>
      </c>
      <c r="K51" s="13">
        <f t="shared" si="10"/>
        <v>97670.720870306381</v>
      </c>
      <c r="L51" s="5">
        <f t="shared" si="11"/>
        <v>124862.90550414876</v>
      </c>
      <c r="M51" s="5">
        <f t="shared" si="12"/>
        <v>77.95031863154145</v>
      </c>
      <c r="N51" s="5">
        <f t="shared" si="13"/>
        <v>100.15297572112313</v>
      </c>
      <c r="O51" s="5">
        <f>SUM(K51:$K$122)</f>
        <v>4487765.5917697586</v>
      </c>
      <c r="P51" s="5">
        <f>SUM(L51:L$122)</f>
        <v>6465670.027678418</v>
      </c>
      <c r="Q51" s="5">
        <f>SUM(M51:M$122)</f>
        <v>97670.720870306366</v>
      </c>
      <c r="R51" s="14">
        <f>SUM(N51:N$122)</f>
        <v>157353.70966333596</v>
      </c>
    </row>
    <row r="52" spans="1:18" x14ac:dyDescent="0.3">
      <c r="A52" s="32">
        <v>50</v>
      </c>
      <c r="B52" s="26">
        <v>5.1931799999999995E-4</v>
      </c>
      <c r="C52" s="3">
        <v>6.5589700000000001E-4</v>
      </c>
      <c r="D52" s="3">
        <v>8.4326099999999999E-4</v>
      </c>
      <c r="E52" s="3">
        <v>1.1013150000000001E-3</v>
      </c>
      <c r="F52" s="27">
        <v>1.456174E-3</v>
      </c>
      <c r="G52" s="20" cm="1">
        <f t="array" ref="G52">G51*IF(x=20,(1-B51),IF(x=30,(1-C51),IF(x=40,(1-D51),IF(x=50,(1-E51),(1-F51)))))</f>
        <v>97592.770551674839</v>
      </c>
      <c r="H52" s="4">
        <f t="shared" si="7"/>
        <v>82.29617728816811</v>
      </c>
      <c r="I52" s="5">
        <f t="shared" si="8"/>
        <v>1</v>
      </c>
      <c r="J52" s="14">
        <f t="shared" si="9"/>
        <v>1.284830870217863</v>
      </c>
      <c r="K52" s="13">
        <f t="shared" si="10"/>
        <v>97592.770551674839</v>
      </c>
      <c r="L52" s="5">
        <f t="shared" si="11"/>
        <v>125390.20431488063</v>
      </c>
      <c r="M52" s="5">
        <f t="shared" si="12"/>
        <v>82.29617728816811</v>
      </c>
      <c r="N52" s="5">
        <f t="shared" si="13"/>
        <v>106.26800912639253</v>
      </c>
      <c r="O52" s="5">
        <f>SUM(K52:$K$122)</f>
        <v>4390094.8708994519</v>
      </c>
      <c r="P52" s="5">
        <f>SUM(L52:L$122)</f>
        <v>6340807.1221742695</v>
      </c>
      <c r="Q52" s="5">
        <f>SUM(M52:M$122)</f>
        <v>97592.770551674825</v>
      </c>
      <c r="R52" s="14">
        <f>SUM(N52:N$122)</f>
        <v>157253.55668761485</v>
      </c>
    </row>
    <row r="53" spans="1:18" x14ac:dyDescent="0.3">
      <c r="A53" s="32">
        <v>51</v>
      </c>
      <c r="B53" s="26">
        <v>5.4950799999999998E-4</v>
      </c>
      <c r="C53" s="3">
        <v>6.9242499999999998E-4</v>
      </c>
      <c r="D53" s="3">
        <v>8.8825899999999997E-4</v>
      </c>
      <c r="E53" s="3">
        <v>1.1577950000000001E-3</v>
      </c>
      <c r="F53" s="27">
        <v>1.5283989999999999E-3</v>
      </c>
      <c r="G53" s="20" cm="1">
        <f t="array" ref="G53">G52*IF(x=20,(1-B52),IF(x=30,(1-C52),IF(x=40,(1-D52),IF(x=50,(1-E52),(1-F52)))))</f>
        <v>97510.474374386671</v>
      </c>
      <c r="H53" s="4">
        <f t="shared" si="7"/>
        <v>86.614556457323488</v>
      </c>
      <c r="I53" s="5">
        <f t="shared" si="8"/>
        <v>1</v>
      </c>
      <c r="J53" s="14">
        <f t="shared" si="9"/>
        <v>1.2912873067516211</v>
      </c>
      <c r="K53" s="13">
        <f t="shared" si="10"/>
        <v>97510.474374386671</v>
      </c>
      <c r="L53" s="5">
        <f t="shared" si="11"/>
        <v>125914.03783497473</v>
      </c>
      <c r="M53" s="5">
        <f t="shared" si="12"/>
        <v>86.614556457323488</v>
      </c>
      <c r="N53" s="5">
        <f t="shared" si="13"/>
        <v>112.40630887765174</v>
      </c>
      <c r="O53" s="5">
        <f>SUM(K53:$K$122)</f>
        <v>4292502.1003477769</v>
      </c>
      <c r="P53" s="5">
        <f>SUM(L53:L$122)</f>
        <v>6215416.9178593885</v>
      </c>
      <c r="Q53" s="5">
        <f>SUM(M53:M$122)</f>
        <v>97510.474374386657</v>
      </c>
      <c r="R53" s="14">
        <f>SUM(N53:N$122)</f>
        <v>157147.28867848846</v>
      </c>
    </row>
    <row r="54" spans="1:18" x14ac:dyDescent="0.3">
      <c r="A54" s="32">
        <v>52</v>
      </c>
      <c r="B54" s="26">
        <v>5.7803300000000004E-4</v>
      </c>
      <c r="C54" s="3">
        <v>7.2668600000000004E-4</v>
      </c>
      <c r="D54" s="3">
        <v>9.3014300000000003E-4</v>
      </c>
      <c r="E54" s="3">
        <v>1.209964E-3</v>
      </c>
      <c r="F54" s="27">
        <v>1.5946440000000001E-3</v>
      </c>
      <c r="G54" s="20" cm="1">
        <f t="array" ref="G54">G53*IF(x=20,(1-B53),IF(x=30,(1-C53),IF(x=40,(1-D53),IF(x=50,(1-E53),(1-F53)))))</f>
        <v>97423.859817929348</v>
      </c>
      <c r="H54" s="4">
        <f t="shared" si="7"/>
        <v>90.618121242630878</v>
      </c>
      <c r="I54" s="5">
        <f t="shared" si="8"/>
        <v>1</v>
      </c>
      <c r="J54" s="14">
        <f t="shared" si="9"/>
        <v>1.2977761876900713</v>
      </c>
      <c r="K54" s="13">
        <f t="shared" si="10"/>
        <v>97423.859817929348</v>
      </c>
      <c r="L54" s="5">
        <f t="shared" si="11"/>
        <v>126434.36538456427</v>
      </c>
      <c r="M54" s="5">
        <f t="shared" si="12"/>
        <v>90.618121242630878</v>
      </c>
      <c r="N54" s="5">
        <f t="shared" si="13"/>
        <v>118.19300494663132</v>
      </c>
      <c r="O54" s="5">
        <f>SUM(K54:$K$122)</f>
        <v>4194991.6259733923</v>
      </c>
      <c r="P54" s="5">
        <f>SUM(L54:L$122)</f>
        <v>6089502.8800244136</v>
      </c>
      <c r="Q54" s="5">
        <f>SUM(M54:M$122)</f>
        <v>97423.859817929333</v>
      </c>
      <c r="R54" s="14">
        <f>SUM(N54:N$122)</f>
        <v>157034.8823696108</v>
      </c>
    </row>
    <row r="55" spans="1:18" x14ac:dyDescent="0.3">
      <c r="A55" s="32">
        <v>53</v>
      </c>
      <c r="B55" s="26">
        <v>6.0347700000000005E-4</v>
      </c>
      <c r="C55" s="3">
        <v>7.5692399999999996E-4</v>
      </c>
      <c r="D55" s="3">
        <v>9.6668700000000004E-4</v>
      </c>
      <c r="E55" s="3">
        <v>1.2549569999999999E-3</v>
      </c>
      <c r="F55" s="27">
        <v>1.65116E-3</v>
      </c>
      <c r="G55" s="20" cm="1">
        <f t="array" ref="G55">G54*IF(x=20,(1-B54),IF(x=30,(1-C54),IF(x=40,(1-D54),IF(x=50,(1-E54),(1-F54)))))</f>
        <v>97333.241696686717</v>
      </c>
      <c r="H55" s="4">
        <f t="shared" si="7"/>
        <v>94.090779416044825</v>
      </c>
      <c r="I55" s="5">
        <f t="shared" si="8"/>
        <v>1</v>
      </c>
      <c r="J55" s="14">
        <f t="shared" si="9"/>
        <v>1.3042976760704235</v>
      </c>
      <c r="K55" s="13">
        <f t="shared" si="10"/>
        <v>97333.241696686717</v>
      </c>
      <c r="L55" s="5">
        <f t="shared" si="11"/>
        <v>126951.52094938932</v>
      </c>
      <c r="M55" s="5">
        <f t="shared" si="12"/>
        <v>94.090779416044825</v>
      </c>
      <c r="N55" s="5">
        <f t="shared" si="13"/>
        <v>123.33908033367045</v>
      </c>
      <c r="O55" s="5">
        <f>SUM(K55:$K$122)</f>
        <v>4097567.7661554632</v>
      </c>
      <c r="P55" s="5">
        <f>SUM(L55:L$122)</f>
        <v>5963068.5146398498</v>
      </c>
      <c r="Q55" s="5">
        <f>SUM(M55:M$122)</f>
        <v>97333.241696686688</v>
      </c>
      <c r="R55" s="14">
        <f>SUM(N55:N$122)</f>
        <v>156916.68936466417</v>
      </c>
    </row>
    <row r="56" spans="1:18" x14ac:dyDescent="0.3">
      <c r="A56" s="32">
        <v>54</v>
      </c>
      <c r="B56" s="26">
        <v>6.25743E-4</v>
      </c>
      <c r="C56" s="3">
        <v>7.8304299999999998E-4</v>
      </c>
      <c r="D56" s="3">
        <v>9.9780700000000008E-4</v>
      </c>
      <c r="E56" s="3">
        <v>1.292706E-3</v>
      </c>
      <c r="F56" s="27">
        <v>1.697905E-3</v>
      </c>
      <c r="G56" s="20" cm="1">
        <f t="array" ref="G56">G55*IF(x=20,(1-B55),IF(x=30,(1-C55),IF(x=40,(1-D55),IF(x=50,(1-E55),(1-F55)))))</f>
        <v>97239.150917270672</v>
      </c>
      <c r="H56" s="4">
        <f t="shared" si="7"/>
        <v>97.02590545930434</v>
      </c>
      <c r="I56" s="5">
        <f t="shared" si="8"/>
        <v>1</v>
      </c>
      <c r="J56" s="14">
        <f t="shared" si="9"/>
        <v>1.3108519357491688</v>
      </c>
      <c r="K56" s="13">
        <f t="shared" si="10"/>
        <v>97239.150917270672</v>
      </c>
      <c r="L56" s="5">
        <f t="shared" si="11"/>
        <v>127466.12921050983</v>
      </c>
      <c r="M56" s="5">
        <f t="shared" si="12"/>
        <v>97.02590545930434</v>
      </c>
      <c r="N56" s="5">
        <f t="shared" si="13"/>
        <v>127.82572461220596</v>
      </c>
      <c r="O56" s="5">
        <f>SUM(K56:$K$122)</f>
        <v>4000234.5244587767</v>
      </c>
      <c r="P56" s="5">
        <f>SUM(L56:L$122)</f>
        <v>5836116.99369046</v>
      </c>
      <c r="Q56" s="5">
        <f>SUM(M56:M$122)</f>
        <v>97239.150917270657</v>
      </c>
      <c r="R56" s="14">
        <f>SUM(N56:N$122)</f>
        <v>156793.35028433049</v>
      </c>
    </row>
    <row r="57" spans="1:18" x14ac:dyDescent="0.3">
      <c r="A57" s="32">
        <v>55</v>
      </c>
      <c r="B57" s="26">
        <v>6.4550000000000002E-4</v>
      </c>
      <c r="C57" s="3">
        <v>8.0590999999999996E-4</v>
      </c>
      <c r="D57" s="3">
        <v>1.0246420000000001E-3</v>
      </c>
      <c r="E57" s="3">
        <v>1.3247300000000001E-3</v>
      </c>
      <c r="F57" s="27">
        <v>1.7369200000000001E-3</v>
      </c>
      <c r="G57" s="20" cm="1">
        <f t="array" ref="G57">G56*IF(x=20,(1-B56),IF(x=30,(1-C56),IF(x=40,(1-D56),IF(x=50,(1-E56),(1-F56)))))</f>
        <v>97142.125011811368</v>
      </c>
      <c r="H57" s="4">
        <f t="shared" si="7"/>
        <v>99.535901256342186</v>
      </c>
      <c r="I57" s="5">
        <f t="shared" si="8"/>
        <v>1</v>
      </c>
      <c r="J57" s="14">
        <f t="shared" si="9"/>
        <v>1.3174391314061999</v>
      </c>
      <c r="K57" s="13">
        <f t="shared" si="10"/>
        <v>97142.125011811368</v>
      </c>
      <c r="L57" s="5">
        <f t="shared" si="11"/>
        <v>127978.83679851326</v>
      </c>
      <c r="M57" s="5">
        <f t="shared" si="12"/>
        <v>99.535901256342186</v>
      </c>
      <c r="N57" s="5">
        <f t="shared" si="13"/>
        <v>131.7914485375766</v>
      </c>
      <c r="O57" s="5">
        <f>SUM(K57:$K$122)</f>
        <v>3902995.3735415055</v>
      </c>
      <c r="P57" s="5">
        <f>SUM(L57:L$122)</f>
        <v>5708650.8644799506</v>
      </c>
      <c r="Q57" s="5">
        <f>SUM(M57:M$122)</f>
        <v>97142.125011811353</v>
      </c>
      <c r="R57" s="14">
        <f>SUM(N57:N$122)</f>
        <v>156665.52455971829</v>
      </c>
    </row>
    <row r="58" spans="1:18" x14ac:dyDescent="0.3">
      <c r="A58" s="32">
        <v>56</v>
      </c>
      <c r="B58" s="26">
        <v>6.6351799999999999E-4</v>
      </c>
      <c r="C58" s="3">
        <v>8.2650699999999998E-4</v>
      </c>
      <c r="D58" s="3">
        <v>1.0484649999999999E-3</v>
      </c>
      <c r="E58" s="3">
        <v>1.352706E-3</v>
      </c>
      <c r="F58" s="27">
        <v>1.770434E-3</v>
      </c>
      <c r="G58" s="20" cm="1">
        <f t="array" ref="G58">G57*IF(x=20,(1-B57),IF(x=30,(1-C57),IF(x=40,(1-D57),IF(x=50,(1-E57),(1-F57)))))</f>
        <v>97042.589110555025</v>
      </c>
      <c r="H58" s="4">
        <f t="shared" si="7"/>
        <v>101.74575819179881</v>
      </c>
      <c r="I58" s="5">
        <f t="shared" si="8"/>
        <v>1</v>
      </c>
      <c r="J58" s="14">
        <f t="shared" si="9"/>
        <v>1.3240594285489442</v>
      </c>
      <c r="K58" s="13">
        <f t="shared" si="10"/>
        <v>97042.589110555025</v>
      </c>
      <c r="L58" s="5">
        <f t="shared" si="11"/>
        <v>128490.15508263148</v>
      </c>
      <c r="M58" s="5">
        <f t="shared" si="12"/>
        <v>101.74575819179881</v>
      </c>
      <c r="N58" s="5">
        <f t="shared" si="13"/>
        <v>135.39440246101731</v>
      </c>
      <c r="O58" s="5">
        <f>SUM(K58:$K$122)</f>
        <v>3805853.2485296945</v>
      </c>
      <c r="P58" s="5">
        <f>SUM(L58:L$122)</f>
        <v>5580672.0276814364</v>
      </c>
      <c r="Q58" s="5">
        <f>SUM(M58:M$122)</f>
        <v>97042.589110555011</v>
      </c>
      <c r="R58" s="14">
        <f>SUM(N58:N$122)</f>
        <v>156533.73311118071</v>
      </c>
    </row>
    <row r="59" spans="1:18" x14ac:dyDescent="0.3">
      <c r="A59" s="32">
        <v>57</v>
      </c>
      <c r="B59" s="26">
        <v>6.7977300000000005E-4</v>
      </c>
      <c r="C59" s="3">
        <v>8.4481699999999999E-4</v>
      </c>
      <c r="D59" s="3">
        <v>1.069277E-3</v>
      </c>
      <c r="E59" s="3">
        <v>1.3766539999999999E-3</v>
      </c>
      <c r="F59" s="27">
        <v>1.7985010000000001E-3</v>
      </c>
      <c r="G59" s="20" cm="1">
        <f t="array" ref="G59">G58*IF(x=20,(1-B58),IF(x=30,(1-C58),IF(x=40,(1-D58),IF(x=50,(1-E58),(1-F58)))))</f>
        <v>96940.843352363227</v>
      </c>
      <c r="H59" s="4">
        <f t="shared" si="7"/>
        <v>103.65661415728391</v>
      </c>
      <c r="I59" s="5">
        <f t="shared" si="8"/>
        <v>1</v>
      </c>
      <c r="J59" s="14">
        <f t="shared" si="9"/>
        <v>1.3307129935165267</v>
      </c>
      <c r="K59" s="13">
        <f t="shared" si="10"/>
        <v>96940.843352363227</v>
      </c>
      <c r="L59" s="5">
        <f t="shared" si="11"/>
        <v>129000.43985143997</v>
      </c>
      <c r="M59" s="5">
        <f t="shared" si="12"/>
        <v>103.65661415728391</v>
      </c>
      <c r="N59" s="5">
        <f t="shared" si="13"/>
        <v>138.63035509851946</v>
      </c>
      <c r="O59" s="5">
        <f>SUM(K59:$K$122)</f>
        <v>3708810.6594191394</v>
      </c>
      <c r="P59" s="5">
        <f>SUM(L59:L$122)</f>
        <v>5452181.8725988045</v>
      </c>
      <c r="Q59" s="5">
        <f>SUM(M59:M$122)</f>
        <v>96940.843352363212</v>
      </c>
      <c r="R59" s="14">
        <f>SUM(N59:N$122)</f>
        <v>156398.3387087197</v>
      </c>
    </row>
    <row r="60" spans="1:18" x14ac:dyDescent="0.3">
      <c r="A60" s="32">
        <v>58</v>
      </c>
      <c r="B60" s="26">
        <v>6.9505299999999995E-4</v>
      </c>
      <c r="C60" s="3">
        <v>8.6183600000000005E-4</v>
      </c>
      <c r="D60" s="3">
        <v>1.088353E-3</v>
      </c>
      <c r="E60" s="3">
        <v>1.3982420000000001E-3</v>
      </c>
      <c r="F60" s="27">
        <v>1.8233259999999999E-3</v>
      </c>
      <c r="G60" s="20" cm="1">
        <f t="array" ref="G60">G59*IF(x=20,(1-B59),IF(x=30,(1-C59),IF(x=40,(1-D59),IF(x=50,(1-E59),(1-F59)))))</f>
        <v>96837.186738205943</v>
      </c>
      <c r="H60" s="4">
        <f t="shared" si="7"/>
        <v>105.39304269808054</v>
      </c>
      <c r="I60" s="5">
        <f t="shared" si="8"/>
        <v>1</v>
      </c>
      <c r="J60" s="14">
        <f t="shared" si="9"/>
        <v>1.3373999934839462</v>
      </c>
      <c r="K60" s="13">
        <f t="shared" si="10"/>
        <v>96837.186738205943</v>
      </c>
      <c r="L60" s="5">
        <f t="shared" si="11"/>
        <v>129510.05291268032</v>
      </c>
      <c r="M60" s="5">
        <f t="shared" si="12"/>
        <v>105.39304269808054</v>
      </c>
      <c r="N60" s="5">
        <f t="shared" si="13"/>
        <v>141.66095941473989</v>
      </c>
      <c r="O60" s="5">
        <f>SUM(K60:$K$122)</f>
        <v>3611869.8160667769</v>
      </c>
      <c r="P60" s="5">
        <f>SUM(L60:L$122)</f>
        <v>5323181.432747365</v>
      </c>
      <c r="Q60" s="5">
        <f>SUM(M60:M$122)</f>
        <v>96837.186738205928</v>
      </c>
      <c r="R60" s="14">
        <f>SUM(N60:N$122)</f>
        <v>156259.70835362119</v>
      </c>
    </row>
    <row r="61" spans="1:18" x14ac:dyDescent="0.3">
      <c r="A61" s="32">
        <v>59</v>
      </c>
      <c r="B61" s="26">
        <v>7.1141599999999998E-4</v>
      </c>
      <c r="C61" s="3">
        <v>8.8011999999999997E-4</v>
      </c>
      <c r="D61" s="3">
        <v>1.1089299999999999E-3</v>
      </c>
      <c r="E61" s="3">
        <v>1.421634E-3</v>
      </c>
      <c r="F61" s="27">
        <v>1.850347E-3</v>
      </c>
      <c r="G61" s="20" cm="1">
        <f t="array" ref="G61">G60*IF(x=20,(1-B60),IF(x=30,(1-C60),IF(x=40,(1-D60),IF(x=50,(1-E60),(1-F60)))))</f>
        <v>96731.793695507862</v>
      </c>
      <c r="H61" s="4">
        <f t="shared" si="7"/>
        <v>107.2687879827572</v>
      </c>
      <c r="I61" s="5">
        <f t="shared" si="8"/>
        <v>1</v>
      </c>
      <c r="J61" s="14">
        <f t="shared" si="9"/>
        <v>1.3441205964662777</v>
      </c>
      <c r="K61" s="13">
        <f t="shared" si="10"/>
        <v>96731.793695507862</v>
      </c>
      <c r="L61" s="5">
        <f t="shared" si="11"/>
        <v>130019.19623925895</v>
      </c>
      <c r="M61" s="5">
        <f t="shared" si="12"/>
        <v>107.2687879827572</v>
      </c>
      <c r="N61" s="5">
        <f t="shared" si="13"/>
        <v>144.90672089004855</v>
      </c>
      <c r="O61" s="5">
        <f>SUM(K61:$K$122)</f>
        <v>3515032.6293285703</v>
      </c>
      <c r="P61" s="5">
        <f>SUM(L61:L$122)</f>
        <v>5193671.3798346845</v>
      </c>
      <c r="Q61" s="5">
        <f>SUM(M61:M$122)</f>
        <v>96731.793695507833</v>
      </c>
      <c r="R61" s="14">
        <f>SUM(N61:N$122)</f>
        <v>156118.04739420643</v>
      </c>
    </row>
    <row r="62" spans="1:18" x14ac:dyDescent="0.3">
      <c r="A62" s="32">
        <v>60</v>
      </c>
      <c r="B62" s="26">
        <v>7.3141600000000003E-4</v>
      </c>
      <c r="C62" s="3">
        <v>9.0281300000000003E-4</v>
      </c>
      <c r="D62" s="3">
        <v>1.1349509999999999E-3</v>
      </c>
      <c r="E62" s="3">
        <v>1.451868E-3</v>
      </c>
      <c r="F62" s="27">
        <v>1.886097E-3</v>
      </c>
      <c r="G62" s="20" cm="1">
        <f t="array" ref="G62">G61*IF(x=20,(1-B61),IF(x=30,(1-C61),IF(x=40,(1-D61),IF(x=50,(1-E61),(1-F61)))))</f>
        <v>96624.524907525105</v>
      </c>
      <c r="H62" s="4">
        <f t="shared" si="7"/>
        <v>109.66410116832412</v>
      </c>
      <c r="I62" s="5">
        <f t="shared" si="8"/>
        <v>1</v>
      </c>
      <c r="J62" s="14">
        <f t="shared" si="9"/>
        <v>1.3508749713228918</v>
      </c>
      <c r="K62" s="13">
        <f t="shared" si="10"/>
        <v>96624.524907525105</v>
      </c>
      <c r="L62" s="5">
        <f t="shared" si="11"/>
        <v>130527.65231354102</v>
      </c>
      <c r="M62" s="5">
        <f t="shared" si="12"/>
        <v>109.66410116832412</v>
      </c>
      <c r="N62" s="5">
        <f t="shared" si="13"/>
        <v>148.88692414161864</v>
      </c>
      <c r="O62" s="5">
        <f>SUM(K62:$K$122)</f>
        <v>3418300.8356330628</v>
      </c>
      <c r="P62" s="5">
        <f>SUM(L62:L$122)</f>
        <v>5063652.1835954245</v>
      </c>
      <c r="Q62" s="5">
        <f>SUM(M62:M$122)</f>
        <v>96624.524907525076</v>
      </c>
      <c r="R62" s="14">
        <f>SUM(N62:N$122)</f>
        <v>155973.14067331637</v>
      </c>
    </row>
    <row r="63" spans="1:18" x14ac:dyDescent="0.3">
      <c r="A63" s="32">
        <v>61</v>
      </c>
      <c r="B63" s="26">
        <v>7.7646499999999995E-4</v>
      </c>
      <c r="C63" s="3">
        <v>9.5621300000000003E-4</v>
      </c>
      <c r="D63" s="3">
        <v>1.199302E-3</v>
      </c>
      <c r="E63" s="3">
        <v>1.5307879999999999E-3</v>
      </c>
      <c r="F63" s="27">
        <v>1.9846629999999998E-3</v>
      </c>
      <c r="G63" s="20" cm="1">
        <f t="array" ref="G63">G62*IF(x=20,(1-B62),IF(x=30,(1-C62),IF(x=40,(1-D62),IF(x=50,(1-E62),(1-F62)))))</f>
        <v>96514.860806356781</v>
      </c>
      <c r="H63" s="4">
        <f t="shared" si="7"/>
        <v>115.75046559478506</v>
      </c>
      <c r="I63" s="5">
        <f t="shared" si="8"/>
        <v>1</v>
      </c>
      <c r="J63" s="14">
        <f t="shared" si="9"/>
        <v>1.3576632877617001</v>
      </c>
      <c r="K63" s="13">
        <f t="shared" si="10"/>
        <v>96514.860806356781</v>
      </c>
      <c r="L63" s="5">
        <f t="shared" si="11"/>
        <v>131034.6832402212</v>
      </c>
      <c r="M63" s="5">
        <f t="shared" si="12"/>
        <v>115.75046559478506</v>
      </c>
      <c r="N63" s="5">
        <f t="shared" si="13"/>
        <v>157.93985696418434</v>
      </c>
      <c r="O63" s="5">
        <f>SUM(K63:$K$122)</f>
        <v>3321676.3107255381</v>
      </c>
      <c r="P63" s="5">
        <f>SUM(L63:L$122)</f>
        <v>4933124.5312818838</v>
      </c>
      <c r="Q63" s="5">
        <f>SUM(M63:M$122)</f>
        <v>96514.860806356766</v>
      </c>
      <c r="R63" s="14">
        <f>SUM(N63:N$122)</f>
        <v>155824.25374917476</v>
      </c>
    </row>
    <row r="64" spans="1:18" x14ac:dyDescent="0.3">
      <c r="A64" s="32">
        <v>62</v>
      </c>
      <c r="B64" s="26">
        <v>8.3108100000000001E-4</v>
      </c>
      <c r="C64" s="3">
        <v>1.021122E-3</v>
      </c>
      <c r="D64" s="3">
        <v>1.2777489999999999E-3</v>
      </c>
      <c r="E64" s="3">
        <v>1.6272789999999999E-3</v>
      </c>
      <c r="F64" s="27">
        <v>2.105502E-3</v>
      </c>
      <c r="G64" s="20" cm="1">
        <f t="array" ref="G64">G63*IF(x=20,(1-B63),IF(x=30,(1-C63),IF(x=40,(1-D63),IF(x=50,(1-E63),(1-F63)))))</f>
        <v>96399.110340761996</v>
      </c>
      <c r="H64" s="4">
        <f t="shared" si="7"/>
        <v>123.17386683879886</v>
      </c>
      <c r="I64" s="5">
        <f t="shared" si="8"/>
        <v>1</v>
      </c>
      <c r="J64" s="14">
        <f t="shared" si="9"/>
        <v>1.3644857163434168</v>
      </c>
      <c r="K64" s="13">
        <f t="shared" si="10"/>
        <v>96399.110340761996</v>
      </c>
      <c r="L64" s="5">
        <f t="shared" si="11"/>
        <v>131535.2091281827</v>
      </c>
      <c r="M64" s="5">
        <f t="shared" si="12"/>
        <v>123.17386683879886</v>
      </c>
      <c r="N64" s="5">
        <f t="shared" si="13"/>
        <v>168.91354967671063</v>
      </c>
      <c r="O64" s="5">
        <f>SUM(K64:$K$122)</f>
        <v>3225161.4499191814</v>
      </c>
      <c r="P64" s="5">
        <f>SUM(L64:L$122)</f>
        <v>4802089.848041662</v>
      </c>
      <c r="Q64" s="5">
        <f>SUM(M64:M$122)</f>
        <v>96399.110340761981</v>
      </c>
      <c r="R64" s="14">
        <f>SUM(N64:N$122)</f>
        <v>155666.31389221057</v>
      </c>
    </row>
    <row r="65" spans="1:18" x14ac:dyDescent="0.3">
      <c r="A65" s="32">
        <v>63</v>
      </c>
      <c r="B65" s="26">
        <v>8.9557700000000005E-4</v>
      </c>
      <c r="C65" s="3">
        <v>1.0981109999999999E-3</v>
      </c>
      <c r="D65" s="3">
        <v>1.37126E-3</v>
      </c>
      <c r="E65" s="3">
        <v>1.7429399999999999E-3</v>
      </c>
      <c r="F65" s="27">
        <v>2.2512090000000001E-3</v>
      </c>
      <c r="G65" s="20" cm="1">
        <f t="array" ref="G65">G64*IF(x=20,(1-B64),IF(x=30,(1-C64),IF(x=40,(1-D64),IF(x=50,(1-E64),(1-F64)))))</f>
        <v>96275.936473923197</v>
      </c>
      <c r="H65" s="4">
        <f t="shared" si="7"/>
        <v>132.01934064923262</v>
      </c>
      <c r="I65" s="5">
        <f t="shared" si="8"/>
        <v>1</v>
      </c>
      <c r="J65" s="14">
        <f t="shared" si="9"/>
        <v>1.3713424284858464</v>
      </c>
      <c r="K65" s="13">
        <f t="shared" si="10"/>
        <v>96275.936473923197</v>
      </c>
      <c r="L65" s="5">
        <f t="shared" si="11"/>
        <v>132027.27652889892</v>
      </c>
      <c r="M65" s="5">
        <f t="shared" si="12"/>
        <v>132.01934064923262</v>
      </c>
      <c r="N65" s="5">
        <f t="shared" si="13"/>
        <v>181.95349066635063</v>
      </c>
      <c r="O65" s="5">
        <f>SUM(K65:$K$122)</f>
        <v>3128762.3395784195</v>
      </c>
      <c r="P65" s="5">
        <f>SUM(L65:L$122)</f>
        <v>4670554.6389134787</v>
      </c>
      <c r="Q65" s="5">
        <f>SUM(M65:M$122)</f>
        <v>96275.936473923182</v>
      </c>
      <c r="R65" s="14">
        <f>SUM(N65:N$122)</f>
        <v>155497.40034253389</v>
      </c>
    </row>
    <row r="66" spans="1:18" x14ac:dyDescent="0.3">
      <c r="A66" s="32">
        <v>64</v>
      </c>
      <c r="B66" s="26">
        <v>9.69701E-4</v>
      </c>
      <c r="C66" s="3">
        <v>1.186905E-3</v>
      </c>
      <c r="D66" s="3">
        <v>1.4795450000000001E-3</v>
      </c>
      <c r="E66" s="3">
        <v>1.877482E-3</v>
      </c>
      <c r="F66" s="27">
        <v>2.421543E-3</v>
      </c>
      <c r="G66" s="20" cm="1">
        <f t="array" ref="G66">G65*IF(x=20,(1-B65),IF(x=30,(1-C65),IF(x=40,(1-D65),IF(x=50,(1-E65),(1-F65)))))</f>
        <v>96143.917133273964</v>
      </c>
      <c r="H66" s="4">
        <f t="shared" ref="H66:H97" si="14">G66-G67</f>
        <v>142.24925187494955</v>
      </c>
      <c r="I66" s="5">
        <f t="shared" ref="I66:I97" si="15">POWER(1/(1+Rechenzins),A66)</f>
        <v>1</v>
      </c>
      <c r="J66" s="14">
        <f t="shared" ref="J66:J97" si="16">POWER(1/(1+Rechenzins-Zinsstress),A66)</f>
        <v>1.3782335964681869</v>
      </c>
      <c r="K66" s="13">
        <f t="shared" ref="K66:K97" si="17">G66*I66</f>
        <v>96143.917133273964</v>
      </c>
      <c r="L66" s="5">
        <f t="shared" ref="L66:L97" si="18">G66*J66</f>
        <v>132508.77668913151</v>
      </c>
      <c r="M66" s="5">
        <f t="shared" ref="M66:M97" si="19">H66*I66/(1+Rechenzins)</f>
        <v>142.24925187494955</v>
      </c>
      <c r="N66" s="5">
        <f t="shared" ref="N66:N97" si="20">H66*J66/(1+Rechenzins-Zinsstress)</f>
        <v>197.03788744373941</v>
      </c>
      <c r="O66" s="5">
        <f>SUM(K66:$K$122)</f>
        <v>3032486.4031044962</v>
      </c>
      <c r="P66" s="5">
        <f>SUM(L66:L$122)</f>
        <v>4538527.3623845801</v>
      </c>
      <c r="Q66" s="5">
        <f>SUM(M66:M$122)</f>
        <v>96143.917133273935</v>
      </c>
      <c r="R66" s="14">
        <f>SUM(N66:N$122)</f>
        <v>155315.44685186751</v>
      </c>
    </row>
    <row r="67" spans="1:18" x14ac:dyDescent="0.3">
      <c r="A67" s="32">
        <v>65</v>
      </c>
      <c r="B67" s="26">
        <v>1.052475E-3</v>
      </c>
      <c r="C67" s="3">
        <v>1.286326E-3</v>
      </c>
      <c r="D67" s="3">
        <v>1.601166E-3</v>
      </c>
      <c r="E67" s="3">
        <v>2.029131E-3</v>
      </c>
      <c r="F67" s="27">
        <v>2.614299E-3</v>
      </c>
      <c r="G67" s="20" cm="1">
        <f t="array" ref="G67">G66*IF(x=20,(1-B66),IF(x=30,(1-C66),IF(x=40,(1-D66),IF(x=50,(1-E66),(1-F66)))))</f>
        <v>96001.667881399015</v>
      </c>
      <c r="H67" s="4">
        <f t="shared" si="14"/>
        <v>153.71460655498959</v>
      </c>
      <c r="I67" s="5">
        <f t="shared" si="15"/>
        <v>1</v>
      </c>
      <c r="J67" s="14">
        <f t="shared" si="16"/>
        <v>1.3851593934353637</v>
      </c>
      <c r="K67" s="13">
        <f t="shared" si="17"/>
        <v>96001.667881399015</v>
      </c>
      <c r="L67" s="5">
        <f t="shared" si="18"/>
        <v>132977.6120513819</v>
      </c>
      <c r="M67" s="5">
        <f t="shared" si="19"/>
        <v>153.71460655498959</v>
      </c>
      <c r="N67" s="5">
        <f t="shared" si="20"/>
        <v>213.98917706318088</v>
      </c>
      <c r="O67" s="5">
        <f>SUM(K67:$K$122)</f>
        <v>2936342.4859712222</v>
      </c>
      <c r="P67" s="5">
        <f>SUM(L67:L$122)</f>
        <v>4406018.5856954474</v>
      </c>
      <c r="Q67" s="5">
        <f>SUM(M67:M$122)</f>
        <v>96001.667881398986</v>
      </c>
      <c r="R67" s="14">
        <f>SUM(N67:N$122)</f>
        <v>155118.40896442378</v>
      </c>
    </row>
    <row r="68" spans="1:18" x14ac:dyDescent="0.3">
      <c r="A68" s="32">
        <v>66</v>
      </c>
      <c r="B68" s="26">
        <v>1.1493110000000001E-3</v>
      </c>
      <c r="C68" s="3">
        <v>1.4022559999999999E-3</v>
      </c>
      <c r="D68" s="3">
        <v>1.7424540000000001E-3</v>
      </c>
      <c r="E68" s="3">
        <v>2.204559E-3</v>
      </c>
      <c r="F68" s="27">
        <v>2.836234E-3</v>
      </c>
      <c r="G68" s="20" cm="1">
        <f t="array" ref="G68">G67*IF(x=20,(1-B67),IF(x=30,(1-C67),IF(x=40,(1-D67),IF(x=50,(1-E67),(1-F67)))))</f>
        <v>95847.953274844025</v>
      </c>
      <c r="H68" s="4">
        <f t="shared" si="14"/>
        <v>167.01064957556082</v>
      </c>
      <c r="I68" s="5">
        <f t="shared" si="15"/>
        <v>1</v>
      </c>
      <c r="J68" s="14">
        <f t="shared" si="16"/>
        <v>1.3921199934023751</v>
      </c>
      <c r="K68" s="13">
        <f t="shared" si="17"/>
        <v>95847.953274844025</v>
      </c>
      <c r="L68" s="5">
        <f t="shared" si="18"/>
        <v>133431.85208060703</v>
      </c>
      <c r="M68" s="5">
        <f t="shared" si="19"/>
        <v>167.01064957556082</v>
      </c>
      <c r="N68" s="5">
        <f t="shared" si="20"/>
        <v>233.66720038719208</v>
      </c>
      <c r="O68" s="5">
        <f>SUM(K68:$K$122)</f>
        <v>2840340.8180898232</v>
      </c>
      <c r="P68" s="5">
        <f>SUM(L68:L$122)</f>
        <v>4273040.9736440657</v>
      </c>
      <c r="Q68" s="5">
        <f>SUM(M68:M$122)</f>
        <v>95847.953274844011</v>
      </c>
      <c r="R68" s="14">
        <f>SUM(N68:N$122)</f>
        <v>154904.41978736062</v>
      </c>
    </row>
    <row r="69" spans="1:18" x14ac:dyDescent="0.3">
      <c r="A69" s="32">
        <v>67</v>
      </c>
      <c r="B69" s="26">
        <v>1.2581070000000001E-3</v>
      </c>
      <c r="C69" s="3">
        <v>1.5324169999999999E-3</v>
      </c>
      <c r="D69" s="3">
        <v>1.9009789999999999E-3</v>
      </c>
      <c r="E69" s="3">
        <v>2.4012619999999999E-3</v>
      </c>
      <c r="F69" s="27">
        <v>3.0849359999999999E-3</v>
      </c>
      <c r="G69" s="20" cm="1">
        <f t="array" ref="G69">G68*IF(x=20,(1-B68),IF(x=30,(1-C68),IF(x=40,(1-D68),IF(x=50,(1-E68),(1-F68)))))</f>
        <v>95680.942625268464</v>
      </c>
      <c r="H69" s="4">
        <f t="shared" si="14"/>
        <v>181.88746263083885</v>
      </c>
      <c r="I69" s="5">
        <f t="shared" si="15"/>
        <v>1</v>
      </c>
      <c r="J69" s="14">
        <f t="shared" si="16"/>
        <v>1.3991155712586685</v>
      </c>
      <c r="K69" s="13">
        <f t="shared" si="17"/>
        <v>95680.942625268464</v>
      </c>
      <c r="L69" s="5">
        <f t="shared" si="18"/>
        <v>133868.69669972037</v>
      </c>
      <c r="M69" s="5">
        <f t="shared" si="19"/>
        <v>181.88746263083885</v>
      </c>
      <c r="N69" s="5">
        <f t="shared" si="20"/>
        <v>255.76038309903097</v>
      </c>
      <c r="O69" s="5">
        <f>SUM(K69:$K$122)</f>
        <v>2744492.864814979</v>
      </c>
      <c r="P69" s="5">
        <f>SUM(L69:L$122)</f>
        <v>4139609.1215634583</v>
      </c>
      <c r="Q69" s="5">
        <f>SUM(M69:M$122)</f>
        <v>95680.94262526845</v>
      </c>
      <c r="R69" s="14">
        <f>SUM(N69:N$122)</f>
        <v>154670.75258697342</v>
      </c>
    </row>
    <row r="70" spans="1:18" x14ac:dyDescent="0.3">
      <c r="A70" s="32">
        <v>68</v>
      </c>
      <c r="B70" s="26">
        <v>1.377423E-3</v>
      </c>
      <c r="C70" s="3">
        <v>1.6752029999999999E-3</v>
      </c>
      <c r="D70" s="3">
        <v>2.074958E-3</v>
      </c>
      <c r="E70" s="3">
        <v>2.61728E-3</v>
      </c>
      <c r="F70" s="27">
        <v>3.358312E-3</v>
      </c>
      <c r="G70" s="20" cm="1">
        <f t="array" ref="G70">G69*IF(x=20,(1-B69),IF(x=30,(1-C69),IF(x=40,(1-D69),IF(x=50,(1-E69),(1-F69)))))</f>
        <v>95499.055162637625</v>
      </c>
      <c r="H70" s="4">
        <f t="shared" si="14"/>
        <v>198.15652850216429</v>
      </c>
      <c r="I70" s="5">
        <f t="shared" si="15"/>
        <v>1</v>
      </c>
      <c r="J70" s="14">
        <f t="shared" si="16"/>
        <v>1.4061463027725309</v>
      </c>
      <c r="K70" s="13">
        <f t="shared" si="17"/>
        <v>95499.055162637625</v>
      </c>
      <c r="L70" s="5">
        <f t="shared" si="18"/>
        <v>134285.6433352129</v>
      </c>
      <c r="M70" s="5">
        <f t="shared" si="19"/>
        <v>198.15652850216429</v>
      </c>
      <c r="N70" s="5">
        <f t="shared" si="20"/>
        <v>280.0372562045809</v>
      </c>
      <c r="O70" s="5">
        <f>SUM(K70:$K$122)</f>
        <v>2648811.9221897107</v>
      </c>
      <c r="P70" s="5">
        <f>SUM(L70:L$122)</f>
        <v>4005740.4248637385</v>
      </c>
      <c r="Q70" s="5">
        <f>SUM(M70:M$122)</f>
        <v>95499.055162637611</v>
      </c>
      <c r="R70" s="14">
        <f>SUM(N70:N$122)</f>
        <v>154414.99220387437</v>
      </c>
    </row>
    <row r="71" spans="1:18" x14ac:dyDescent="0.3">
      <c r="A71" s="32">
        <v>69</v>
      </c>
      <c r="B71" s="26">
        <v>1.5021609999999999E-3</v>
      </c>
      <c r="C71" s="3">
        <v>1.825152E-3</v>
      </c>
      <c r="D71" s="3">
        <v>2.2586170000000001E-3</v>
      </c>
      <c r="E71" s="3">
        <v>2.8466989999999998E-3</v>
      </c>
      <c r="F71" s="27">
        <v>3.6506659999999999E-3</v>
      </c>
      <c r="G71" s="20" cm="1">
        <f t="array" ref="G71">G70*IF(x=20,(1-B70),IF(x=30,(1-C70),IF(x=40,(1-D70),IF(x=50,(1-E70),(1-F70)))))</f>
        <v>95300.898634135461</v>
      </c>
      <c r="H71" s="4">
        <f t="shared" si="14"/>
        <v>215.24822977032454</v>
      </c>
      <c r="I71" s="5">
        <f t="shared" si="15"/>
        <v>1</v>
      </c>
      <c r="J71" s="14">
        <f t="shared" si="16"/>
        <v>1.4132123645955084</v>
      </c>
      <c r="K71" s="13">
        <f t="shared" si="17"/>
        <v>95300.898634135461</v>
      </c>
      <c r="L71" s="5">
        <f t="shared" si="18"/>
        <v>134680.40830682343</v>
      </c>
      <c r="M71" s="5">
        <f t="shared" si="19"/>
        <v>215.24822977032454</v>
      </c>
      <c r="N71" s="5">
        <f t="shared" si="20"/>
        <v>305.72006006906298</v>
      </c>
      <c r="O71" s="5">
        <f>SUM(K71:$K$122)</f>
        <v>2553312.8670270732</v>
      </c>
      <c r="P71" s="5">
        <f>SUM(L71:L$122)</f>
        <v>3871454.7815285255</v>
      </c>
      <c r="Q71" s="5">
        <f>SUM(M71:M$122)</f>
        <v>95300.898634135432</v>
      </c>
      <c r="R71" s="14">
        <f>SUM(N71:N$122)</f>
        <v>154134.95494766982</v>
      </c>
    </row>
    <row r="72" spans="1:18" x14ac:dyDescent="0.3">
      <c r="A72" s="32">
        <v>70</v>
      </c>
      <c r="B72" s="26">
        <v>1.639389E-3</v>
      </c>
      <c r="C72" s="3">
        <v>1.9901279999999999E-3</v>
      </c>
      <c r="D72" s="3">
        <v>2.4607159999999999E-3</v>
      </c>
      <c r="E72" s="3">
        <v>3.0992210000000001E-3</v>
      </c>
      <c r="F72" s="27">
        <v>3.9726099999999997E-3</v>
      </c>
      <c r="G72" s="20" cm="1">
        <f t="array" ref="G72">G71*IF(x=20,(1-B71),IF(x=30,(1-C71),IF(x=40,(1-D71),IF(x=50,(1-E71),(1-F71)))))</f>
        <v>95085.650404365137</v>
      </c>
      <c r="H72" s="4">
        <f t="shared" si="14"/>
        <v>233.97878132043115</v>
      </c>
      <c r="I72" s="5">
        <f t="shared" si="15"/>
        <v>1</v>
      </c>
      <c r="J72" s="14">
        <f t="shared" si="16"/>
        <v>1.4203139342668423</v>
      </c>
      <c r="K72" s="13">
        <f t="shared" si="17"/>
        <v>95085.650404365137</v>
      </c>
      <c r="L72" s="5">
        <f t="shared" si="18"/>
        <v>135051.47421814542</v>
      </c>
      <c r="M72" s="5">
        <f t="shared" si="19"/>
        <v>233.97878132043115</v>
      </c>
      <c r="N72" s="5">
        <f t="shared" si="20"/>
        <v>333.99328988159067</v>
      </c>
      <c r="O72" s="5">
        <f>SUM(K72:$K$122)</f>
        <v>2458011.9683929374</v>
      </c>
      <c r="P72" s="5">
        <f>SUM(L72:L$122)</f>
        <v>3736774.3732217024</v>
      </c>
      <c r="Q72" s="5">
        <f>SUM(M72:M$122)</f>
        <v>95085.650404365122</v>
      </c>
      <c r="R72" s="14">
        <f>SUM(N72:N$122)</f>
        <v>153829.23488760073</v>
      </c>
    </row>
    <row r="73" spans="1:18" x14ac:dyDescent="0.3">
      <c r="A73" s="32">
        <v>71</v>
      </c>
      <c r="B73" s="26">
        <v>1.7896419999999999E-3</v>
      </c>
      <c r="C73" s="3">
        <v>2.1709379999999999E-3</v>
      </c>
      <c r="D73" s="3">
        <v>2.6824629999999999E-3</v>
      </c>
      <c r="E73" s="3">
        <v>3.376675E-3</v>
      </c>
      <c r="F73" s="27">
        <v>4.3269270000000004E-3</v>
      </c>
      <c r="G73" s="20" cm="1">
        <f t="array" ref="G73">G72*IF(x=20,(1-B72),IF(x=30,(1-C72),IF(x=40,(1-D72),IF(x=50,(1-E72),(1-F72)))))</f>
        <v>94851.671623044705</v>
      </c>
      <c r="H73" s="4">
        <f t="shared" si="14"/>
        <v>254.43609961697075</v>
      </c>
      <c r="I73" s="5">
        <f t="shared" si="15"/>
        <v>1</v>
      </c>
      <c r="J73" s="14">
        <f t="shared" si="16"/>
        <v>1.4274511902179319</v>
      </c>
      <c r="K73" s="13">
        <f t="shared" si="17"/>
        <v>94851.671623044705</v>
      </c>
      <c r="L73" s="5">
        <f t="shared" si="18"/>
        <v>135396.13155247559</v>
      </c>
      <c r="M73" s="5">
        <f t="shared" si="19"/>
        <v>254.43609961697075</v>
      </c>
      <c r="N73" s="5">
        <f t="shared" si="20"/>
        <v>365.02021430417403</v>
      </c>
      <c r="O73" s="5">
        <f>SUM(K73:$K$122)</f>
        <v>2362926.3179885722</v>
      </c>
      <c r="P73" s="5">
        <f>SUM(L73:L$122)</f>
        <v>3601722.8990035565</v>
      </c>
      <c r="Q73" s="5">
        <f>SUM(M73:M$122)</f>
        <v>94851.671623044676</v>
      </c>
      <c r="R73" s="14">
        <f>SUM(N73:N$122)</f>
        <v>153495.24159771914</v>
      </c>
    </row>
    <row r="74" spans="1:18" x14ac:dyDescent="0.3">
      <c r="A74" s="32">
        <v>72</v>
      </c>
      <c r="B74" s="26">
        <v>1.963256E-3</v>
      </c>
      <c r="C74" s="3">
        <v>2.3791530000000002E-3</v>
      </c>
      <c r="D74" s="3">
        <v>2.9368570000000002E-3</v>
      </c>
      <c r="E74" s="3">
        <v>3.6936510000000001E-3</v>
      </c>
      <c r="F74" s="27">
        <v>4.7298920000000003E-3</v>
      </c>
      <c r="G74" s="20" cm="1">
        <f t="array" ref="G74">G73*IF(x=20,(1-B73),IF(x=30,(1-C73),IF(x=40,(1-D73),IF(x=50,(1-E73),(1-F73)))))</f>
        <v>94597.235523427735</v>
      </c>
      <c r="H74" s="4">
        <f t="shared" si="14"/>
        <v>277.81855332762643</v>
      </c>
      <c r="I74" s="5">
        <f t="shared" si="15"/>
        <v>1</v>
      </c>
      <c r="J74" s="14">
        <f t="shared" si="16"/>
        <v>1.4346243117768156</v>
      </c>
      <c r="K74" s="13">
        <f t="shared" si="17"/>
        <v>94597.235523427735</v>
      </c>
      <c r="L74" s="5">
        <f t="shared" si="18"/>
        <v>135711.49390878686</v>
      </c>
      <c r="M74" s="5">
        <f t="shared" si="19"/>
        <v>277.81855332762643</v>
      </c>
      <c r="N74" s="5">
        <f t="shared" si="20"/>
        <v>400.56809132309206</v>
      </c>
      <c r="O74" s="5">
        <f>SUM(K74:$K$122)</f>
        <v>2268074.6463655271</v>
      </c>
      <c r="P74" s="5">
        <f>SUM(L74:L$122)</f>
        <v>3466326.767451081</v>
      </c>
      <c r="Q74" s="5">
        <f>SUM(M74:M$122)</f>
        <v>94597.23552342772</v>
      </c>
      <c r="R74" s="14">
        <f>SUM(N74:N$122)</f>
        <v>153130.22138341499</v>
      </c>
    </row>
    <row r="75" spans="1:18" x14ac:dyDescent="0.3">
      <c r="A75" s="32">
        <v>73</v>
      </c>
      <c r="B75" s="26">
        <v>2.1633759999999998E-3</v>
      </c>
      <c r="C75" s="3">
        <v>2.6185650000000002E-3</v>
      </c>
      <c r="D75" s="3">
        <v>3.2285650000000001E-3</v>
      </c>
      <c r="E75" s="3">
        <v>4.0560259999999999E-3</v>
      </c>
      <c r="F75" s="27">
        <v>5.1890729999999998E-3</v>
      </c>
      <c r="G75" s="20" cm="1">
        <f t="array" ref="G75">G74*IF(x=20,(1-B74),IF(x=30,(1-C74),IF(x=40,(1-D74),IF(x=50,(1-E74),(1-F74)))))</f>
        <v>94319.416970100108</v>
      </c>
      <c r="H75" s="4">
        <f t="shared" si="14"/>
        <v>304.51636845007306</v>
      </c>
      <c r="I75" s="5">
        <f t="shared" si="15"/>
        <v>1</v>
      </c>
      <c r="J75" s="14">
        <f t="shared" si="16"/>
        <v>1.4418334791726788</v>
      </c>
      <c r="K75" s="13">
        <f t="shared" si="17"/>
        <v>94319.416970100108</v>
      </c>
      <c r="L75" s="5">
        <f t="shared" si="18"/>
        <v>135992.89312353803</v>
      </c>
      <c r="M75" s="5">
        <f t="shared" si="19"/>
        <v>304.51636845007306</v>
      </c>
      <c r="N75" s="5">
        <f t="shared" si="20"/>
        <v>441.26823616823941</v>
      </c>
      <c r="O75" s="5">
        <f>SUM(K75:$K$122)</f>
        <v>2173477.4108420997</v>
      </c>
      <c r="P75" s="5">
        <f>SUM(L75:L$122)</f>
        <v>3330615.2735422947</v>
      </c>
      <c r="Q75" s="5">
        <f>SUM(M75:M$122)</f>
        <v>94319.416970100079</v>
      </c>
      <c r="R75" s="14">
        <f>SUM(N75:N$122)</f>
        <v>152729.65329209188</v>
      </c>
    </row>
    <row r="76" spans="1:18" x14ac:dyDescent="0.3">
      <c r="A76" s="32">
        <v>74</v>
      </c>
      <c r="B76" s="26">
        <v>2.4002540000000001E-3</v>
      </c>
      <c r="C76" s="3">
        <v>2.9008010000000002E-3</v>
      </c>
      <c r="D76" s="3">
        <v>3.570883E-3</v>
      </c>
      <c r="E76" s="3">
        <v>4.4791049999999997E-3</v>
      </c>
      <c r="F76" s="27">
        <v>5.7221720000000002E-3</v>
      </c>
      <c r="G76" s="20" cm="1">
        <f t="array" ref="G76">G75*IF(x=20,(1-B75),IF(x=30,(1-C75),IF(x=40,(1-D75),IF(x=50,(1-E75),(1-F75)))))</f>
        <v>94014.900601650035</v>
      </c>
      <c r="H76" s="4">
        <f t="shared" si="14"/>
        <v>335.71621030512324</v>
      </c>
      <c r="I76" s="5">
        <f t="shared" si="15"/>
        <v>1</v>
      </c>
      <c r="J76" s="14">
        <f t="shared" si="16"/>
        <v>1.4490788735403803</v>
      </c>
      <c r="K76" s="13">
        <f t="shared" si="17"/>
        <v>94014.900601650035</v>
      </c>
      <c r="L76" s="5">
        <f t="shared" si="18"/>
        <v>136235.00625984985</v>
      </c>
      <c r="M76" s="5">
        <f t="shared" si="19"/>
        <v>335.71621030512324</v>
      </c>
      <c r="N76" s="5">
        <f t="shared" si="20"/>
        <v>488.92388729466671</v>
      </c>
      <c r="O76" s="5">
        <f>SUM(K76:$K$122)</f>
        <v>2079157.993871999</v>
      </c>
      <c r="P76" s="5">
        <f>SUM(L76:L$122)</f>
        <v>3194622.3804187565</v>
      </c>
      <c r="Q76" s="5">
        <f>SUM(M76:M$122)</f>
        <v>94014.900601650006</v>
      </c>
      <c r="R76" s="14">
        <f>SUM(N76:N$122)</f>
        <v>152288.38505592363</v>
      </c>
    </row>
    <row r="77" spans="1:18" x14ac:dyDescent="0.3">
      <c r="A77" s="32">
        <v>75</v>
      </c>
      <c r="B77" s="26">
        <v>2.6766110000000002E-3</v>
      </c>
      <c r="C77" s="3">
        <v>3.2292330000000002E-3</v>
      </c>
      <c r="D77" s="3">
        <v>3.9680979999999998E-3</v>
      </c>
      <c r="E77" s="3">
        <v>4.9684960000000002E-3</v>
      </c>
      <c r="F77" s="27">
        <v>6.3367290000000001E-3</v>
      </c>
      <c r="G77" s="20" cm="1">
        <f t="array" ref="G77">G76*IF(x=20,(1-B76),IF(x=30,(1-C76),IF(x=40,(1-D76),IF(x=50,(1-E76),(1-F76)))))</f>
        <v>93679.184391344912</v>
      </c>
      <c r="H77" s="4">
        <f t="shared" si="14"/>
        <v>371.72818422492128</v>
      </c>
      <c r="I77" s="5">
        <f t="shared" si="15"/>
        <v>1</v>
      </c>
      <c r="J77" s="14">
        <f t="shared" si="16"/>
        <v>1.4563606769250055</v>
      </c>
      <c r="K77" s="13">
        <f t="shared" si="17"/>
        <v>93679.184391344912</v>
      </c>
      <c r="L77" s="5">
        <f t="shared" si="18"/>
        <v>136430.68039396149</v>
      </c>
      <c r="M77" s="5">
        <f t="shared" si="19"/>
        <v>371.72818422492128</v>
      </c>
      <c r="N77" s="5">
        <f t="shared" si="20"/>
        <v>544.09076382905482</v>
      </c>
      <c r="O77" s="5">
        <f>SUM(K77:$K$122)</f>
        <v>1985143.0932703489</v>
      </c>
      <c r="P77" s="5">
        <f>SUM(L77:L$122)</f>
        <v>3058387.3741589063</v>
      </c>
      <c r="Q77" s="5">
        <f>SUM(M77:M$122)</f>
        <v>93679.184391344897</v>
      </c>
      <c r="R77" s="14">
        <f>SUM(N77:N$122)</f>
        <v>151799.46116862897</v>
      </c>
    </row>
    <row r="78" spans="1:18" x14ac:dyDescent="0.3">
      <c r="A78" s="32">
        <v>76</v>
      </c>
      <c r="B78" s="26">
        <v>2.992934E-3</v>
      </c>
      <c r="C78" s="3">
        <v>3.6046939999999999E-3</v>
      </c>
      <c r="D78" s="3">
        <v>4.4215849999999996E-3</v>
      </c>
      <c r="E78" s="3">
        <v>5.5264379999999998E-3</v>
      </c>
      <c r="F78" s="27">
        <v>7.0363789999999997E-3</v>
      </c>
      <c r="G78" s="20" cm="1">
        <f t="array" ref="G78">G77*IF(x=20,(1-B77),IF(x=30,(1-C77),IF(x=40,(1-D77),IF(x=50,(1-E77),(1-F77)))))</f>
        <v>93307.456207119991</v>
      </c>
      <c r="H78" s="4">
        <f t="shared" si="14"/>
        <v>412.56684875355859</v>
      </c>
      <c r="I78" s="5">
        <f t="shared" si="15"/>
        <v>1</v>
      </c>
      <c r="J78" s="14">
        <f t="shared" si="16"/>
        <v>1.4636790722864372</v>
      </c>
      <c r="K78" s="13">
        <f t="shared" si="17"/>
        <v>93307.456207119991</v>
      </c>
      <c r="L78" s="5">
        <f t="shared" si="18"/>
        <v>136572.17093864476</v>
      </c>
      <c r="M78" s="5">
        <f t="shared" si="19"/>
        <v>412.56684875355859</v>
      </c>
      <c r="N78" s="5">
        <f t="shared" si="20"/>
        <v>606.89996225100253</v>
      </c>
      <c r="O78" s="5">
        <f>SUM(K78:$K$122)</f>
        <v>1891463.9088790037</v>
      </c>
      <c r="P78" s="5">
        <f>SUM(L78:L$122)</f>
        <v>2921956.693764945</v>
      </c>
      <c r="Q78" s="5">
        <f>SUM(M78:M$122)</f>
        <v>93307.456207119976</v>
      </c>
      <c r="R78" s="14">
        <f>SUM(N78:N$122)</f>
        <v>151255.37040479993</v>
      </c>
    </row>
    <row r="79" spans="1:18" x14ac:dyDescent="0.3">
      <c r="A79" s="32">
        <v>77</v>
      </c>
      <c r="B79" s="26">
        <v>3.354765E-3</v>
      </c>
      <c r="C79" s="3">
        <v>4.0335980000000002E-3</v>
      </c>
      <c r="D79" s="3">
        <v>4.9388799999999997E-3</v>
      </c>
      <c r="E79" s="3">
        <v>6.1619300000000004E-3</v>
      </c>
      <c r="F79" s="27">
        <v>7.8320539999999998E-3</v>
      </c>
      <c r="G79" s="20" cm="1">
        <f t="array" ref="G79">G78*IF(x=20,(1-B78),IF(x=30,(1-C78),IF(x=40,(1-D78),IF(x=50,(1-E78),(1-F78)))))</f>
        <v>92894.889358366432</v>
      </c>
      <c r="H79" s="4">
        <f t="shared" si="14"/>
        <v>458.79671115425299</v>
      </c>
      <c r="I79" s="5">
        <f t="shared" si="15"/>
        <v>1</v>
      </c>
      <c r="J79" s="14">
        <f t="shared" si="16"/>
        <v>1.471034243503957</v>
      </c>
      <c r="K79" s="13">
        <f t="shared" si="17"/>
        <v>92894.889358366432</v>
      </c>
      <c r="L79" s="5">
        <f t="shared" si="18"/>
        <v>136651.56329266835</v>
      </c>
      <c r="M79" s="5">
        <f t="shared" si="19"/>
        <v>458.79671115425299</v>
      </c>
      <c r="N79" s="5">
        <f t="shared" si="20"/>
        <v>678.29715870844223</v>
      </c>
      <c r="O79" s="5">
        <f>SUM(K79:$K$122)</f>
        <v>1798156.4526718836</v>
      </c>
      <c r="P79" s="5">
        <f>SUM(L79:L$122)</f>
        <v>2785384.5228263005</v>
      </c>
      <c r="Q79" s="5">
        <f>SUM(M79:M$122)</f>
        <v>92894.889358366403</v>
      </c>
      <c r="R79" s="14">
        <f>SUM(N79:N$122)</f>
        <v>150648.47044254892</v>
      </c>
    </row>
    <row r="80" spans="1:18" x14ac:dyDescent="0.3">
      <c r="A80" s="32">
        <v>78</v>
      </c>
      <c r="B80" s="26">
        <v>3.7701399999999999E-3</v>
      </c>
      <c r="C80" s="3">
        <v>4.5251220000000003E-3</v>
      </c>
      <c r="D80" s="3">
        <v>5.5305900000000002E-3</v>
      </c>
      <c r="E80" s="3">
        <v>6.8873800000000002E-3</v>
      </c>
      <c r="F80" s="27">
        <v>8.7384590000000005E-3</v>
      </c>
      <c r="G80" s="20" cm="1">
        <f t="array" ref="G80">G79*IF(x=20,(1-B79),IF(x=30,(1-C79),IF(x=40,(1-D79),IF(x=50,(1-E79),(1-F79)))))</f>
        <v>92436.092647212179</v>
      </c>
      <c r="H80" s="4">
        <f t="shared" si="14"/>
        <v>511.22612963373831</v>
      </c>
      <c r="I80" s="5">
        <f t="shared" si="15"/>
        <v>1</v>
      </c>
      <c r="J80" s="14">
        <f t="shared" si="16"/>
        <v>1.4784263753808611</v>
      </c>
      <c r="K80" s="13">
        <f t="shared" si="17"/>
        <v>92436.092647212179</v>
      </c>
      <c r="L80" s="5">
        <f t="shared" si="18"/>
        <v>136659.95740678738</v>
      </c>
      <c r="M80" s="5">
        <f t="shared" si="19"/>
        <v>511.22612963373831</v>
      </c>
      <c r="N80" s="5">
        <f t="shared" si="20"/>
        <v>759.60823500944116</v>
      </c>
      <c r="O80" s="5">
        <f>SUM(K80:$K$122)</f>
        <v>1705261.5633135173</v>
      </c>
      <c r="P80" s="5">
        <f>SUM(L80:L$122)</f>
        <v>2648732.9595336323</v>
      </c>
      <c r="Q80" s="5">
        <f>SUM(M80:M$122)</f>
        <v>92436.09264721215</v>
      </c>
      <c r="R80" s="14">
        <f>SUM(N80:N$122)</f>
        <v>149970.17328384047</v>
      </c>
    </row>
    <row r="81" spans="1:18" x14ac:dyDescent="0.3">
      <c r="A81" s="32">
        <v>79</v>
      </c>
      <c r="B81" s="26">
        <v>4.2899009999999996E-3</v>
      </c>
      <c r="C81" s="3">
        <v>5.1350359999999999E-3</v>
      </c>
      <c r="D81" s="3">
        <v>6.2578720000000003E-3</v>
      </c>
      <c r="E81" s="3">
        <v>7.7695059999999998E-3</v>
      </c>
      <c r="F81" s="27">
        <v>9.8273779999999995E-3</v>
      </c>
      <c r="G81" s="20" cm="1">
        <f t="array" ref="G81">G80*IF(x=20,(1-B80),IF(x=30,(1-C80),IF(x=40,(1-D80),IF(x=50,(1-E80),(1-F80)))))</f>
        <v>91924.866517578441</v>
      </c>
      <c r="H81" s="4">
        <f t="shared" si="14"/>
        <v>575.25404828409955</v>
      </c>
      <c r="I81" s="5">
        <f t="shared" si="15"/>
        <v>1</v>
      </c>
      <c r="J81" s="14">
        <f t="shared" si="16"/>
        <v>1.4858556536491065</v>
      </c>
      <c r="K81" s="13">
        <f t="shared" si="17"/>
        <v>91924.866517578441</v>
      </c>
      <c r="L81" s="5">
        <f t="shared" si="18"/>
        <v>136587.08262608337</v>
      </c>
      <c r="M81" s="5">
        <f t="shared" si="19"/>
        <v>575.25404828409955</v>
      </c>
      <c r="N81" s="5">
        <f t="shared" si="20"/>
        <v>859.03967831906084</v>
      </c>
      <c r="O81" s="5">
        <f>SUM(K81:$K$122)</f>
        <v>1612825.4706663052</v>
      </c>
      <c r="P81" s="5">
        <f>SUM(L81:L$122)</f>
        <v>2512073.0021268451</v>
      </c>
      <c r="Q81" s="5">
        <f>SUM(M81:M$122)</f>
        <v>91924.866517578426</v>
      </c>
      <c r="R81" s="14">
        <f>SUM(N81:N$122)</f>
        <v>149210.56504883102</v>
      </c>
    </row>
    <row r="82" spans="1:18" x14ac:dyDescent="0.3">
      <c r="A82" s="32">
        <v>80</v>
      </c>
      <c r="B82" s="26">
        <v>4.9420619999999997E-3</v>
      </c>
      <c r="C82" s="3">
        <v>5.894346E-3</v>
      </c>
      <c r="D82" s="3">
        <v>7.1552810000000003E-3</v>
      </c>
      <c r="E82" s="3">
        <v>8.8470460000000008E-3</v>
      </c>
      <c r="F82" s="27">
        <v>1.1142429000000001E-2</v>
      </c>
      <c r="G82" s="20" cm="1">
        <f t="array" ref="G82">G81*IF(x=20,(1-B81),IF(x=30,(1-C81),IF(x=40,(1-D81),IF(x=50,(1-E81),(1-F81)))))</f>
        <v>91349.612469294341</v>
      </c>
      <c r="H82" s="4">
        <f t="shared" si="14"/>
        <v>653.63214645889821</v>
      </c>
      <c r="I82" s="5">
        <f t="shared" si="15"/>
        <v>1</v>
      </c>
      <c r="J82" s="14">
        <f t="shared" si="16"/>
        <v>1.4933222649739761</v>
      </c>
      <c r="K82" s="13">
        <f t="shared" si="17"/>
        <v>91349.612469294341</v>
      </c>
      <c r="L82" s="5">
        <f t="shared" si="18"/>
        <v>136414.41019714161</v>
      </c>
      <c r="M82" s="5">
        <f t="shared" si="19"/>
        <v>653.63214645889821</v>
      </c>
      <c r="N82" s="5">
        <f t="shared" si="20"/>
        <v>980.98837930633522</v>
      </c>
      <c r="O82" s="5">
        <f>SUM(K82:$K$122)</f>
        <v>1520900.6041487267</v>
      </c>
      <c r="P82" s="5">
        <f>SUM(L82:L$122)</f>
        <v>2375485.9195007617</v>
      </c>
      <c r="Q82" s="5">
        <f>SUM(M82:M$122)</f>
        <v>91349.612469294312</v>
      </c>
      <c r="R82" s="14">
        <f>SUM(N82:N$122)</f>
        <v>148351.52537051198</v>
      </c>
    </row>
    <row r="83" spans="1:18" x14ac:dyDescent="0.3">
      <c r="A83" s="32">
        <v>81</v>
      </c>
      <c r="B83" s="26">
        <v>5.7609760000000001E-3</v>
      </c>
      <c r="C83" s="3">
        <v>6.8407119999999997E-3</v>
      </c>
      <c r="D83" s="3">
        <v>8.2643400000000002E-3</v>
      </c>
      <c r="E83" s="3">
        <v>1.0166018000000001E-2</v>
      </c>
      <c r="F83" s="27">
        <v>1.2734795E-2</v>
      </c>
      <c r="G83" s="20" cm="1">
        <f t="array" ref="G83">G82*IF(x=20,(1-B82),IF(x=30,(1-C82),IF(x=40,(1-D82),IF(x=50,(1-E82),(1-F82)))))</f>
        <v>90695.980322835443</v>
      </c>
      <c r="H83" s="4">
        <f t="shared" si="14"/>
        <v>749.54241802121396</v>
      </c>
      <c r="I83" s="5">
        <f t="shared" si="15"/>
        <v>1</v>
      </c>
      <c r="J83" s="14">
        <f t="shared" si="16"/>
        <v>1.5008263969587698</v>
      </c>
      <c r="K83" s="13">
        <f t="shared" si="17"/>
        <v>90695.980322835443</v>
      </c>
      <c r="L83" s="5">
        <f t="shared" si="18"/>
        <v>136118.92136656461</v>
      </c>
      <c r="M83" s="5">
        <f t="shared" si="19"/>
        <v>749.54241802121396</v>
      </c>
      <c r="N83" s="5">
        <f t="shared" si="20"/>
        <v>1130.5859764889876</v>
      </c>
      <c r="O83" s="5">
        <f>SUM(K83:$K$122)</f>
        <v>1429550.9916794326</v>
      </c>
      <c r="P83" s="5">
        <f>SUM(L83:L$122)</f>
        <v>2239071.5093036206</v>
      </c>
      <c r="Q83" s="5">
        <f>SUM(M83:M$122)</f>
        <v>90695.980322835414</v>
      </c>
      <c r="R83" s="14">
        <f>SUM(N83:N$122)</f>
        <v>147370.53699120562</v>
      </c>
    </row>
    <row r="84" spans="1:18" x14ac:dyDescent="0.3">
      <c r="A84" s="32">
        <v>82</v>
      </c>
      <c r="B84" s="26">
        <v>6.7724719999999999E-3</v>
      </c>
      <c r="C84" s="3">
        <v>8.0021299999999997E-3</v>
      </c>
      <c r="D84" s="3">
        <v>9.6156360000000003E-3</v>
      </c>
      <c r="E84" s="3">
        <v>1.1760148E-2</v>
      </c>
      <c r="F84" s="27">
        <v>1.4642087999999999E-2</v>
      </c>
      <c r="G84" s="20" cm="1">
        <f t="array" ref="G84">G83*IF(x=20,(1-B83),IF(x=30,(1-C83),IF(x=40,(1-D83),IF(x=50,(1-E83),(1-F83)))))</f>
        <v>89946.437904814229</v>
      </c>
      <c r="H84" s="4">
        <f t="shared" si="14"/>
        <v>864.89220638929692</v>
      </c>
      <c r="I84" s="5">
        <f t="shared" si="15"/>
        <v>1</v>
      </c>
      <c r="J84" s="14">
        <f t="shared" si="16"/>
        <v>1.5083682381495171</v>
      </c>
      <c r="K84" s="13">
        <f t="shared" si="17"/>
        <v>89946.437904814229</v>
      </c>
      <c r="L84" s="5">
        <f t="shared" si="18"/>
        <v>135672.35007030959</v>
      </c>
      <c r="M84" s="5">
        <f t="shared" si="19"/>
        <v>864.89220638929692</v>
      </c>
      <c r="N84" s="5">
        <f t="shared" si="20"/>
        <v>1311.1315914981633</v>
      </c>
      <c r="O84" s="5">
        <f>SUM(K84:$K$122)</f>
        <v>1338855.0113565971</v>
      </c>
      <c r="P84" s="5">
        <f>SUM(L84:L$122)</f>
        <v>2102952.5879370547</v>
      </c>
      <c r="Q84" s="5">
        <f>SUM(M84:M$122)</f>
        <v>89946.4379048142</v>
      </c>
      <c r="R84" s="14">
        <f>SUM(N84:N$122)</f>
        <v>146239.95101471664</v>
      </c>
    </row>
    <row r="85" spans="1:18" x14ac:dyDescent="0.3">
      <c r="A85" s="32">
        <v>83</v>
      </c>
      <c r="B85" s="26">
        <v>8.0091280000000008E-3</v>
      </c>
      <c r="C85" s="3">
        <v>9.4125909999999997E-3</v>
      </c>
      <c r="D85" s="3">
        <v>1.1244428000000001E-2</v>
      </c>
      <c r="E85" s="3">
        <v>1.3665619E-2</v>
      </c>
      <c r="F85" s="27">
        <v>1.6900749999999999E-2</v>
      </c>
      <c r="G85" s="20" cm="1">
        <f t="array" ref="G85">G84*IF(x=20,(1-B84),IF(x=30,(1-C84),IF(x=40,(1-D84),IF(x=50,(1-E84),(1-F84)))))</f>
        <v>89081.545698424932</v>
      </c>
      <c r="H85" s="4">
        <f t="shared" si="14"/>
        <v>1001.6710267346498</v>
      </c>
      <c r="I85" s="5">
        <f t="shared" si="15"/>
        <v>1</v>
      </c>
      <c r="J85" s="14">
        <f t="shared" si="16"/>
        <v>1.5159479780397156</v>
      </c>
      <c r="K85" s="13">
        <f t="shared" si="17"/>
        <v>89081.545698424932</v>
      </c>
      <c r="L85" s="5">
        <f t="shared" si="18"/>
        <v>135042.98908217979</v>
      </c>
      <c r="M85" s="5">
        <f t="shared" si="19"/>
        <v>1001.6710267346498</v>
      </c>
      <c r="N85" s="5">
        <f t="shared" si="20"/>
        <v>1526.1117262707119</v>
      </c>
      <c r="O85" s="5">
        <f>SUM(K85:$K$122)</f>
        <v>1248908.5734517828</v>
      </c>
      <c r="P85" s="5">
        <f>SUM(L85:L$122)</f>
        <v>1967280.2378667449</v>
      </c>
      <c r="Q85" s="5">
        <f>SUM(M85:M$122)</f>
        <v>89081.545698424918</v>
      </c>
      <c r="R85" s="14">
        <f>SUM(N85:N$122)</f>
        <v>144928.81942321849</v>
      </c>
    </row>
    <row r="86" spans="1:18" x14ac:dyDescent="0.3">
      <c r="A86" s="32">
        <v>84</v>
      </c>
      <c r="B86" s="26">
        <v>9.550724E-3</v>
      </c>
      <c r="C86" s="3">
        <v>1.115641E-2</v>
      </c>
      <c r="D86" s="3">
        <v>1.3239555E-2</v>
      </c>
      <c r="E86" s="3">
        <v>1.5975341000000001E-2</v>
      </c>
      <c r="F86" s="27">
        <v>1.9606506999999999E-2</v>
      </c>
      <c r="G86" s="20" cm="1">
        <f t="array" ref="G86">G85*IF(x=20,(1-B85),IF(x=30,(1-C85),IF(x=40,(1-D85),IF(x=50,(1-E85),(1-F85)))))</f>
        <v>88079.874671690282</v>
      </c>
      <c r="H86" s="4">
        <f t="shared" si="14"/>
        <v>1166.1383451089496</v>
      </c>
      <c r="I86" s="5">
        <f t="shared" si="15"/>
        <v>1</v>
      </c>
      <c r="J86" s="14">
        <f t="shared" si="16"/>
        <v>1.523565807075091</v>
      </c>
      <c r="K86" s="13">
        <f t="shared" si="17"/>
        <v>88079.874671690282</v>
      </c>
      <c r="L86" s="5">
        <f t="shared" si="18"/>
        <v>134195.48534124668</v>
      </c>
      <c r="M86" s="5">
        <f t="shared" si="19"/>
        <v>1166.1383451089496</v>
      </c>
      <c r="N86" s="5">
        <f t="shared" si="20"/>
        <v>1785.6165918865606</v>
      </c>
      <c r="O86" s="5">
        <f>SUM(K86:$K$122)</f>
        <v>1159827.0277533582</v>
      </c>
      <c r="P86" s="5">
        <f>SUM(L86:L$122)</f>
        <v>1832237.2487845651</v>
      </c>
      <c r="Q86" s="5">
        <f>SUM(M86:M$122)</f>
        <v>88079.874671690253</v>
      </c>
      <c r="R86" s="14">
        <f>SUM(N86:N$122)</f>
        <v>143402.70769694776</v>
      </c>
    </row>
    <row r="87" spans="1:18" x14ac:dyDescent="0.3">
      <c r="A87" s="32">
        <v>85</v>
      </c>
      <c r="B87" s="26">
        <v>1.1489394999999999E-2</v>
      </c>
      <c r="C87" s="3">
        <v>1.3331922E-2</v>
      </c>
      <c r="D87" s="3">
        <v>1.5706388000000002E-2</v>
      </c>
      <c r="E87" s="3">
        <v>1.8802637000000001E-2</v>
      </c>
      <c r="F87" s="27">
        <v>2.2881618999999999E-2</v>
      </c>
      <c r="G87" s="20" cm="1">
        <f t="array" ref="G87">G86*IF(x=20,(1-B86),IF(x=30,(1-C86),IF(x=40,(1-D86),IF(x=50,(1-E86),(1-F86)))))</f>
        <v>86913.736326581333</v>
      </c>
      <c r="H87" s="4">
        <f t="shared" si="14"/>
        <v>1365.1008652749879</v>
      </c>
      <c r="I87" s="5">
        <f t="shared" si="15"/>
        <v>1</v>
      </c>
      <c r="J87" s="14">
        <f t="shared" si="16"/>
        <v>1.5312219166583827</v>
      </c>
      <c r="K87" s="13">
        <f t="shared" si="17"/>
        <v>86913.736326581333</v>
      </c>
      <c r="L87" s="5">
        <f t="shared" si="18"/>
        <v>133084.21792192917</v>
      </c>
      <c r="M87" s="5">
        <f t="shared" si="19"/>
        <v>1365.1008652749879</v>
      </c>
      <c r="N87" s="5">
        <f t="shared" si="20"/>
        <v>2100.77624458129</v>
      </c>
      <c r="O87" s="5">
        <f>SUM(K87:$K$122)</f>
        <v>1071747.1530816678</v>
      </c>
      <c r="P87" s="5">
        <f>SUM(L87:L$122)</f>
        <v>1698041.7634433184</v>
      </c>
      <c r="Q87" s="5">
        <f>SUM(M87:M$122)</f>
        <v>86913.736326581304</v>
      </c>
      <c r="R87" s="14">
        <f>SUM(N87:N$122)</f>
        <v>141617.0911050612</v>
      </c>
    </row>
    <row r="88" spans="1:18" x14ac:dyDescent="0.3">
      <c r="A88" s="32">
        <v>86</v>
      </c>
      <c r="B88" s="26">
        <v>1.3966727999999999E-2</v>
      </c>
      <c r="C88" s="3">
        <v>1.6088613000000002E-2</v>
      </c>
      <c r="D88" s="3">
        <v>1.8802953000000001E-2</v>
      </c>
      <c r="E88" s="3">
        <v>2.2314536999999999E-2</v>
      </c>
      <c r="F88" s="27">
        <v>2.6902216E-2</v>
      </c>
      <c r="G88" s="20" cm="1">
        <f t="array" ref="G88">G87*IF(x=20,(1-B87),IF(x=30,(1-C87),IF(x=40,(1-D87),IF(x=50,(1-E87),(1-F87)))))</f>
        <v>85548.635461306345</v>
      </c>
      <c r="H88" s="4">
        <f t="shared" si="14"/>
        <v>1608.5669717930723</v>
      </c>
      <c r="I88" s="5">
        <f t="shared" si="15"/>
        <v>1</v>
      </c>
      <c r="J88" s="14">
        <f t="shared" si="16"/>
        <v>1.5389164991541531</v>
      </c>
      <c r="K88" s="13">
        <f t="shared" si="17"/>
        <v>85548.635461306345</v>
      </c>
      <c r="L88" s="5">
        <f t="shared" si="18"/>
        <v>131652.2065915284</v>
      </c>
      <c r="M88" s="5">
        <f t="shared" si="19"/>
        <v>1608.5669717930723</v>
      </c>
      <c r="N88" s="5">
        <f t="shared" si="20"/>
        <v>2487.8897013937608</v>
      </c>
      <c r="O88" s="5">
        <f>SUM(K88:$K$122)</f>
        <v>984833.41675508674</v>
      </c>
      <c r="P88" s="5">
        <f>SUM(L88:L$122)</f>
        <v>1564957.5455213892</v>
      </c>
      <c r="Q88" s="5">
        <f>SUM(M88:M$122)</f>
        <v>85548.635461306316</v>
      </c>
      <c r="R88" s="14">
        <f>SUM(N88:N$122)</f>
        <v>139516.31486047991</v>
      </c>
    </row>
    <row r="89" spans="1:18" x14ac:dyDescent="0.3">
      <c r="A89" s="32">
        <v>87</v>
      </c>
      <c r="B89" s="26">
        <v>1.7074600999999998E-2</v>
      </c>
      <c r="C89" s="3">
        <v>1.9515889000000002E-2</v>
      </c>
      <c r="D89" s="3">
        <v>2.2614142E-2</v>
      </c>
      <c r="E89" s="3">
        <v>2.6588447000000001E-2</v>
      </c>
      <c r="F89" s="27">
        <v>3.1733969000000001E-2</v>
      </c>
      <c r="G89" s="20" cm="1">
        <f t="array" ref="G89">G88*IF(x=20,(1-B88),IF(x=30,(1-C88),IF(x=40,(1-D88),IF(x=50,(1-E88),(1-F88)))))</f>
        <v>83940.068489513273</v>
      </c>
      <c r="H89" s="4">
        <f t="shared" si="14"/>
        <v>1898.2326283115835</v>
      </c>
      <c r="I89" s="5">
        <f t="shared" si="15"/>
        <v>1</v>
      </c>
      <c r="J89" s="14">
        <f t="shared" si="16"/>
        <v>1.5466497478936212</v>
      </c>
      <c r="K89" s="13">
        <f t="shared" si="17"/>
        <v>83940.068489513273</v>
      </c>
      <c r="L89" s="5">
        <f t="shared" si="18"/>
        <v>129825.88576747901</v>
      </c>
      <c r="M89" s="5">
        <f t="shared" si="19"/>
        <v>1898.2326283115835</v>
      </c>
      <c r="N89" s="5">
        <f t="shared" si="20"/>
        <v>2950.6542874588508</v>
      </c>
      <c r="O89" s="5">
        <f>SUM(K89:$K$122)</f>
        <v>899284.78129378019</v>
      </c>
      <c r="P89" s="5">
        <f>SUM(L89:L$122)</f>
        <v>1433305.3389298606</v>
      </c>
      <c r="Q89" s="5">
        <f>SUM(M89:M$122)</f>
        <v>83940.068489513244</v>
      </c>
      <c r="R89" s="14">
        <f>SUM(N89:N$122)</f>
        <v>137028.42515908615</v>
      </c>
    </row>
    <row r="90" spans="1:18" x14ac:dyDescent="0.3">
      <c r="A90" s="32">
        <v>88</v>
      </c>
      <c r="B90" s="26">
        <v>2.0997971000000001E-2</v>
      </c>
      <c r="C90" s="3">
        <v>2.3803141E-2</v>
      </c>
      <c r="D90" s="3">
        <v>2.7333336999999999E-2</v>
      </c>
      <c r="E90" s="3">
        <v>3.1820880000000003E-2</v>
      </c>
      <c r="F90" s="27">
        <v>3.7575071000000002E-2</v>
      </c>
      <c r="G90" s="20" cm="1">
        <f t="array" ref="G90">G89*IF(x=20,(1-B89),IF(x=30,(1-C89),IF(x=40,(1-D89),IF(x=50,(1-E89),(1-F89)))))</f>
        <v>82041.835861201689</v>
      </c>
      <c r="H90" s="4">
        <f t="shared" si="14"/>
        <v>2242.4771476929018</v>
      </c>
      <c r="I90" s="5">
        <f t="shared" si="15"/>
        <v>1</v>
      </c>
      <c r="J90" s="14">
        <f t="shared" si="16"/>
        <v>1.5544218571795183</v>
      </c>
      <c r="K90" s="13">
        <f t="shared" si="17"/>
        <v>82041.835861201689</v>
      </c>
      <c r="L90" s="5">
        <f t="shared" si="18"/>
        <v>127527.62286578634</v>
      </c>
      <c r="M90" s="5">
        <f t="shared" si="19"/>
        <v>2242.4771476929018</v>
      </c>
      <c r="N90" s="5">
        <f t="shared" si="20"/>
        <v>3503.271851858723</v>
      </c>
      <c r="O90" s="5">
        <f>SUM(K90:$K$122)</f>
        <v>815344.71280426695</v>
      </c>
      <c r="P90" s="5">
        <f>SUM(L90:L$122)</f>
        <v>1303479.4531623817</v>
      </c>
      <c r="Q90" s="5">
        <f>SUM(M90:M$122)</f>
        <v>82041.83586120166</v>
      </c>
      <c r="R90" s="14">
        <f>SUM(N90:N$122)</f>
        <v>134077.77087162729</v>
      </c>
    </row>
    <row r="91" spans="1:18" x14ac:dyDescent="0.3">
      <c r="A91" s="32">
        <v>89</v>
      </c>
      <c r="B91" s="26">
        <v>2.5955622000000001E-2</v>
      </c>
      <c r="C91" s="3">
        <v>2.9178381E-2</v>
      </c>
      <c r="D91" s="3">
        <v>3.3199554999999999E-2</v>
      </c>
      <c r="E91" s="3">
        <v>3.8264332999999998E-2</v>
      </c>
      <c r="F91" s="27">
        <v>4.4695090999999999E-2</v>
      </c>
      <c r="G91" s="20" cm="1">
        <f t="array" ref="G91">G90*IF(x=20,(1-B90),IF(x=30,(1-C90),IF(x=40,(1-D90),IF(x=50,(1-E90),(1-F90)))))</f>
        <v>79799.358713508787</v>
      </c>
      <c r="H91" s="4">
        <f t="shared" si="14"/>
        <v>2649.3031985738635</v>
      </c>
      <c r="I91" s="5">
        <f t="shared" si="15"/>
        <v>1</v>
      </c>
      <c r="J91" s="14">
        <f t="shared" si="16"/>
        <v>1.5622330222909731</v>
      </c>
      <c r="K91" s="13">
        <f t="shared" si="17"/>
        <v>79799.358713508787</v>
      </c>
      <c r="L91" s="5">
        <f t="shared" si="18"/>
        <v>124665.19333988633</v>
      </c>
      <c r="M91" s="5">
        <f t="shared" si="19"/>
        <v>2649.3031985738635</v>
      </c>
      <c r="N91" s="5">
        <f t="shared" si="20"/>
        <v>4159.6270782645115</v>
      </c>
      <c r="O91" s="5">
        <f>SUM(K91:$K$122)</f>
        <v>733302.8769430652</v>
      </c>
      <c r="P91" s="5">
        <f>SUM(L91:L$122)</f>
        <v>1175951.8302965953</v>
      </c>
      <c r="Q91" s="5">
        <f>SUM(M91:M$122)</f>
        <v>79799.358713508758</v>
      </c>
      <c r="R91" s="14">
        <f>SUM(N91:N$122)</f>
        <v>130574.49901976858</v>
      </c>
    </row>
    <row r="92" spans="1:18" x14ac:dyDescent="0.3">
      <c r="A92" s="32">
        <v>90</v>
      </c>
      <c r="B92" s="26">
        <v>3.2082992999999997E-2</v>
      </c>
      <c r="C92" s="3">
        <v>3.5775643000000003E-2</v>
      </c>
      <c r="D92" s="3">
        <v>4.0345013999999998E-2</v>
      </c>
      <c r="E92" s="3">
        <v>4.6048969000000002E-2</v>
      </c>
      <c r="F92" s="27">
        <v>5.3222321000000003E-2</v>
      </c>
      <c r="G92" s="20" cm="1">
        <f t="array" ref="G92">G91*IF(x=20,(1-B91),IF(x=30,(1-C91),IF(x=40,(1-D91),IF(x=50,(1-E91),(1-F91)))))</f>
        <v>77150.055514934924</v>
      </c>
      <c r="H92" s="4">
        <f t="shared" si="14"/>
        <v>3112.6200698508328</v>
      </c>
      <c r="I92" s="5">
        <f t="shared" si="15"/>
        <v>1</v>
      </c>
      <c r="J92" s="14">
        <f t="shared" si="16"/>
        <v>1.5700834394884149</v>
      </c>
      <c r="K92" s="13">
        <f t="shared" si="17"/>
        <v>77150.055514934924</v>
      </c>
      <c r="L92" s="5">
        <f t="shared" si="18"/>
        <v>121132.02451961118</v>
      </c>
      <c r="M92" s="5">
        <f t="shared" si="19"/>
        <v>3112.6200698508328</v>
      </c>
      <c r="N92" s="5">
        <f t="shared" si="20"/>
        <v>4911.631382002076</v>
      </c>
      <c r="O92" s="5">
        <f>SUM(K92:$K$122)</f>
        <v>653503.5182295565</v>
      </c>
      <c r="P92" s="5">
        <f>SUM(L92:L$122)</f>
        <v>1051286.6369567092</v>
      </c>
      <c r="Q92" s="5">
        <f>SUM(M92:M$122)</f>
        <v>77150.055514934909</v>
      </c>
      <c r="R92" s="14">
        <f>SUM(N92:N$122)</f>
        <v>126414.87194150407</v>
      </c>
    </row>
    <row r="93" spans="1:18" x14ac:dyDescent="0.3">
      <c r="A93" s="32">
        <v>91</v>
      </c>
      <c r="B93" s="26">
        <v>3.9633587999999997E-2</v>
      </c>
      <c r="C93" s="3">
        <v>4.3847628999999999E-2</v>
      </c>
      <c r="D93" s="3">
        <v>4.9020060999999997E-2</v>
      </c>
      <c r="E93" s="3">
        <v>5.5420578999999998E-2</v>
      </c>
      <c r="F93" s="27">
        <v>6.3394950000000005E-2</v>
      </c>
      <c r="G93" s="20" cm="1">
        <f t="array" ref="G93">G92*IF(x=20,(1-B92),IF(x=30,(1-C92),IF(x=40,(1-D92),IF(x=50,(1-E92),(1-F92)))))</f>
        <v>74037.435445084091</v>
      </c>
      <c r="H93" s="4">
        <f t="shared" si="14"/>
        <v>3629.3196018015879</v>
      </c>
      <c r="I93" s="5">
        <f t="shared" si="15"/>
        <v>1</v>
      </c>
      <c r="J93" s="14">
        <f t="shared" si="16"/>
        <v>1.5779733060185075</v>
      </c>
      <c r="K93" s="13">
        <f t="shared" si="17"/>
        <v>74037.435445084091</v>
      </c>
      <c r="L93" s="5">
        <f t="shared" si="18"/>
        <v>116829.09677841117</v>
      </c>
      <c r="M93" s="5">
        <f t="shared" si="19"/>
        <v>3629.3196018015879</v>
      </c>
      <c r="N93" s="5">
        <f t="shared" si="20"/>
        <v>5755.7481916106781</v>
      </c>
      <c r="O93" s="5">
        <f>SUM(K93:$K$122)</f>
        <v>576353.46271462145</v>
      </c>
      <c r="P93" s="5">
        <f>SUM(L93:L$122)</f>
        <v>930154.61243709829</v>
      </c>
      <c r="Q93" s="5">
        <f>SUM(M93:M$122)</f>
        <v>74037.435445084062</v>
      </c>
      <c r="R93" s="14">
        <f>SUM(N93:N$122)</f>
        <v>121503.24055950198</v>
      </c>
    </row>
    <row r="94" spans="1:18" x14ac:dyDescent="0.3">
      <c r="A94" s="32">
        <v>92</v>
      </c>
      <c r="B94" s="26">
        <v>4.8778060999999998E-2</v>
      </c>
      <c r="C94" s="3">
        <v>5.3560475000000003E-2</v>
      </c>
      <c r="D94" s="3">
        <v>5.9385392000000002E-2</v>
      </c>
      <c r="E94" s="3">
        <v>6.6533525999999996E-2</v>
      </c>
      <c r="F94" s="27">
        <v>7.5360311999999999E-2</v>
      </c>
      <c r="G94" s="20" cm="1">
        <f t="array" ref="G94">G93*IF(x=20,(1-B93),IF(x=30,(1-C93),IF(x=40,(1-D93),IF(x=50,(1-E93),(1-F93)))))</f>
        <v>70408.115843282503</v>
      </c>
      <c r="H94" s="4">
        <f t="shared" si="14"/>
        <v>4181.2135593347484</v>
      </c>
      <c r="I94" s="5">
        <f t="shared" si="15"/>
        <v>1</v>
      </c>
      <c r="J94" s="14">
        <f t="shared" si="16"/>
        <v>1.5859028201191026</v>
      </c>
      <c r="K94" s="13">
        <f t="shared" si="17"/>
        <v>70408.115843282503</v>
      </c>
      <c r="L94" s="5">
        <f t="shared" si="18"/>
        <v>111660.42947513418</v>
      </c>
      <c r="M94" s="5">
        <f t="shared" si="19"/>
        <v>4181.2135593347484</v>
      </c>
      <c r="N94" s="5">
        <f t="shared" si="20"/>
        <v>6664.3199751449329</v>
      </c>
      <c r="O94" s="5">
        <f>SUM(K94:$K$122)</f>
        <v>502316.02726953715</v>
      </c>
      <c r="P94" s="5">
        <f>SUM(L94:L$122)</f>
        <v>813325.5156586871</v>
      </c>
      <c r="Q94" s="5">
        <f>SUM(M94:M$122)</f>
        <v>70408.115843282474</v>
      </c>
      <c r="R94" s="14">
        <f>SUM(N94:N$122)</f>
        <v>115747.4923678913</v>
      </c>
    </row>
    <row r="95" spans="1:18" x14ac:dyDescent="0.3">
      <c r="A95" s="32">
        <v>93</v>
      </c>
      <c r="B95" s="26">
        <v>5.9783711000000003E-2</v>
      </c>
      <c r="C95" s="3">
        <v>6.5172751000000001E-2</v>
      </c>
      <c r="D95" s="3">
        <v>7.1687928999999997E-2</v>
      </c>
      <c r="E95" s="3">
        <v>7.9619273000000004E-2</v>
      </c>
      <c r="F95" s="27">
        <v>8.9329465999999996E-2</v>
      </c>
      <c r="G95" s="20" cm="1">
        <f t="array" ref="G95">G94*IF(x=20,(1-B94),IF(x=30,(1-C94),IF(x=40,(1-D94),IF(x=50,(1-E94),(1-F94)))))</f>
        <v>66226.902283947755</v>
      </c>
      <c r="H95" s="4">
        <f t="shared" si="14"/>
        <v>4747.6694688215866</v>
      </c>
      <c r="I95" s="5">
        <f t="shared" si="15"/>
        <v>1</v>
      </c>
      <c r="J95" s="14">
        <f t="shared" si="16"/>
        <v>1.5938721810242236</v>
      </c>
      <c r="K95" s="13">
        <f t="shared" si="17"/>
        <v>66226.902283947755</v>
      </c>
      <c r="L95" s="5">
        <f t="shared" si="18"/>
        <v>105557.21718579394</v>
      </c>
      <c r="M95" s="5">
        <f t="shared" si="19"/>
        <v>4747.6694688215866</v>
      </c>
      <c r="N95" s="5">
        <f t="shared" si="20"/>
        <v>7605.2043126158587</v>
      </c>
      <c r="O95" s="5">
        <f>SUM(K95:$K$122)</f>
        <v>431907.91142625466</v>
      </c>
      <c r="P95" s="5">
        <f>SUM(L95:L$122)</f>
        <v>701665.08618355298</v>
      </c>
      <c r="Q95" s="5">
        <f>SUM(M95:M$122)</f>
        <v>66226.90228394774</v>
      </c>
      <c r="R95" s="14">
        <f>SUM(N95:N$122)</f>
        <v>109083.17239274638</v>
      </c>
    </row>
    <row r="96" spans="1:18" x14ac:dyDescent="0.3">
      <c r="A96" s="32">
        <v>94</v>
      </c>
      <c r="B96" s="26">
        <v>7.2802955000000003E-2</v>
      </c>
      <c r="C96" s="3">
        <v>7.8821250999999995E-2</v>
      </c>
      <c r="D96" s="3">
        <v>8.6045784E-2</v>
      </c>
      <c r="E96" s="3">
        <v>9.4773660999999995E-2</v>
      </c>
      <c r="F96" s="27">
        <v>0.105371865</v>
      </c>
      <c r="G96" s="20" cm="1">
        <f t="array" ref="G96">G95*IF(x=20,(1-B95),IF(x=30,(1-C95),IF(x=40,(1-D95),IF(x=50,(1-E95),(1-F95)))))</f>
        <v>61479.232815126168</v>
      </c>
      <c r="H96" s="4">
        <f t="shared" si="14"/>
        <v>5290.0287872960544</v>
      </c>
      <c r="I96" s="5">
        <f t="shared" si="15"/>
        <v>1</v>
      </c>
      <c r="J96" s="14">
        <f t="shared" si="16"/>
        <v>1.6018815889690683</v>
      </c>
      <c r="K96" s="13">
        <f t="shared" si="17"/>
        <v>61479.232815126168</v>
      </c>
      <c r="L96" s="5">
        <f t="shared" si="18"/>
        <v>98482.451150493594</v>
      </c>
      <c r="M96" s="5">
        <f t="shared" si="19"/>
        <v>5290.0287872960544</v>
      </c>
      <c r="N96" s="5">
        <f t="shared" si="20"/>
        <v>8516.5826326491624</v>
      </c>
      <c r="O96" s="5">
        <f>SUM(K96:$K$122)</f>
        <v>365681.00914230692</v>
      </c>
      <c r="P96" s="5">
        <f>SUM(L96:L$122)</f>
        <v>596107.86899775895</v>
      </c>
      <c r="Q96" s="5">
        <f>SUM(M96:M$122)</f>
        <v>61479.232815126161</v>
      </c>
      <c r="R96" s="14">
        <f>SUM(N96:N$122)</f>
        <v>101477.96808013052</v>
      </c>
    </row>
    <row r="97" spans="1:18" x14ac:dyDescent="0.3">
      <c r="A97" s="32">
        <v>95</v>
      </c>
      <c r="B97" s="26">
        <v>8.8087857000000006E-2</v>
      </c>
      <c r="C97" s="3">
        <v>9.4735924999999999E-2</v>
      </c>
      <c r="D97" s="3">
        <v>0.10266175499999999</v>
      </c>
      <c r="E97" s="3">
        <v>0.112166047</v>
      </c>
      <c r="F97" s="27">
        <v>0.12361559900000001</v>
      </c>
      <c r="G97" s="20" cm="1">
        <f t="array" ref="G97">G96*IF(x=20,(1-B96),IF(x=30,(1-C96),IF(x=40,(1-D96),IF(x=50,(1-E96),(1-F96)))))</f>
        <v>56189.204027830114</v>
      </c>
      <c r="H97" s="4">
        <f t="shared" si="14"/>
        <v>5768.4822975501083</v>
      </c>
      <c r="I97" s="5">
        <f t="shared" si="15"/>
        <v>1</v>
      </c>
      <c r="J97" s="14">
        <f t="shared" si="16"/>
        <v>1.6099312451950438</v>
      </c>
      <c r="K97" s="13">
        <f t="shared" si="17"/>
        <v>56189.204027830114</v>
      </c>
      <c r="L97" s="5">
        <f t="shared" si="18"/>
        <v>90460.755207042908</v>
      </c>
      <c r="M97" s="5">
        <f t="shared" si="19"/>
        <v>5768.4822975501083</v>
      </c>
      <c r="N97" s="5">
        <f t="shared" si="20"/>
        <v>9333.5275258094607</v>
      </c>
      <c r="O97" s="5">
        <f>SUM(K97:$K$122)</f>
        <v>304201.77632718079</v>
      </c>
      <c r="P97" s="5">
        <f>SUM(L97:L$122)</f>
        <v>497625.41784726531</v>
      </c>
      <c r="Q97" s="5">
        <f>SUM(M97:M$122)</f>
        <v>56189.204027830099</v>
      </c>
      <c r="R97" s="14">
        <f>SUM(N97:N$122)</f>
        <v>92961.385447481356</v>
      </c>
    </row>
    <row r="98" spans="1:18" x14ac:dyDescent="0.3">
      <c r="A98" s="32">
        <v>96</v>
      </c>
      <c r="B98" s="26">
        <v>0.10667435</v>
      </c>
      <c r="C98" s="3">
        <v>0.113931166</v>
      </c>
      <c r="D98" s="3">
        <v>0.12252081400000001</v>
      </c>
      <c r="E98" s="3">
        <v>0.132741418</v>
      </c>
      <c r="F98" s="27">
        <v>0.14495155800000001</v>
      </c>
      <c r="G98" s="20" cm="1">
        <f t="array" ref="G98">G97*IF(x=20,(1-B97),IF(x=30,(1-C97),IF(x=40,(1-D97),IF(x=50,(1-E97),(1-F97)))))</f>
        <v>50420.721730280005</v>
      </c>
      <c r="H98" s="4">
        <f t="shared" ref="H98:H129" si="21">G98-G99</f>
        <v>6177.5878688613957</v>
      </c>
      <c r="I98" s="5">
        <f t="shared" ref="I98:I122" si="22">POWER(1/(1+Rechenzins),A98)</f>
        <v>1</v>
      </c>
      <c r="J98" s="14">
        <f t="shared" ref="J98:J122" si="23">POWER(1/(1+Rechenzins-Zinsstress),A98)</f>
        <v>1.6180213519548177</v>
      </c>
      <c r="K98" s="13">
        <f t="shared" ref="K98:K122" si="24">G98*I98</f>
        <v>50420.721730280005</v>
      </c>
      <c r="L98" s="5">
        <f t="shared" ref="L98:L122" si="25">G98*J98</f>
        <v>81581.804340565301</v>
      </c>
      <c r="M98" s="5">
        <f t="shared" ref="M98:M122" si="26">H98*I98/(1+Rechenzins)</f>
        <v>6177.5878688613957</v>
      </c>
      <c r="N98" s="5">
        <f t="shared" ref="N98:N122" si="27">H98*J98/(1+Rechenzins-Zinsstress)</f>
        <v>10045.69756321085</v>
      </c>
      <c r="O98" s="5">
        <f>SUM(K98:$K$122)</f>
        <v>248012.57229935064</v>
      </c>
      <c r="P98" s="5">
        <f>SUM(L98:L$122)</f>
        <v>407164.66264022241</v>
      </c>
      <c r="Q98" s="5">
        <f>SUM(M98:M$122)</f>
        <v>50420.721730279998</v>
      </c>
      <c r="R98" s="14">
        <f>SUM(N98:N$122)</f>
        <v>83627.857921671908</v>
      </c>
    </row>
    <row r="99" spans="1:18" x14ac:dyDescent="0.3">
      <c r="A99" s="32">
        <v>97</v>
      </c>
      <c r="B99" s="26">
        <v>0.129095985</v>
      </c>
      <c r="C99" s="3">
        <v>0.13691028799999999</v>
      </c>
      <c r="D99" s="3">
        <v>0.14609251400000001</v>
      </c>
      <c r="E99" s="3">
        <v>0.15693217300000001</v>
      </c>
      <c r="F99" s="27">
        <v>0.169772167</v>
      </c>
      <c r="G99" s="20" cm="1">
        <f t="array" ref="G99">G98*IF(x=20,(1-B98),IF(x=30,(1-C98),IF(x=40,(1-D98),IF(x=50,(1-E98),(1-F98)))))</f>
        <v>44243.13386141861</v>
      </c>
      <c r="H99" s="4">
        <f t="shared" si="21"/>
        <v>6463.590653053172</v>
      </c>
      <c r="I99" s="5">
        <f t="shared" si="22"/>
        <v>1</v>
      </c>
      <c r="J99" s="14">
        <f t="shared" si="23"/>
        <v>1.6261521125174045</v>
      </c>
      <c r="K99" s="13">
        <f t="shared" si="24"/>
        <v>44243.13386141861</v>
      </c>
      <c r="L99" s="5">
        <f t="shared" si="25"/>
        <v>71946.065593136183</v>
      </c>
      <c r="M99" s="5">
        <f t="shared" si="26"/>
        <v>6463.590653053172</v>
      </c>
      <c r="N99" s="5">
        <f t="shared" si="27"/>
        <v>10563.599592874538</v>
      </c>
      <c r="O99" s="5">
        <f>SUM(K99:$K$122)</f>
        <v>197591.85056907061</v>
      </c>
      <c r="P99" s="5">
        <f>SUM(L99:L$122)</f>
        <v>325582.85829965706</v>
      </c>
      <c r="Q99" s="5">
        <f>SUM(M99:M$122)</f>
        <v>44243.133861418595</v>
      </c>
      <c r="R99" s="14">
        <f>SUM(N99:N$122)</f>
        <v>73582.160358461057</v>
      </c>
    </row>
    <row r="100" spans="1:18" x14ac:dyDescent="0.3">
      <c r="A100" s="32">
        <v>98</v>
      </c>
      <c r="B100" s="26">
        <v>0.15465738500000001</v>
      </c>
      <c r="C100" s="3">
        <v>0.162971858</v>
      </c>
      <c r="D100" s="3">
        <v>0.17267713000000001</v>
      </c>
      <c r="E100" s="3">
        <v>0.18405224000000001</v>
      </c>
      <c r="F100" s="27">
        <v>0.19742284399999999</v>
      </c>
      <c r="G100" s="20" cm="1">
        <f t="array" ref="G100">G99*IF(x=20,(1-B99),IF(x=30,(1-C99),IF(x=40,(1-D99),IF(x=50,(1-E99),(1-F99)))))</f>
        <v>37779.543208365438</v>
      </c>
      <c r="H100" s="4">
        <f t="shared" si="21"/>
        <v>6523.6630939315401</v>
      </c>
      <c r="I100" s="5">
        <f t="shared" si="22"/>
        <v>1</v>
      </c>
      <c r="J100" s="14">
        <f t="shared" si="23"/>
        <v>1.6343237311732706</v>
      </c>
      <c r="K100" s="13">
        <f t="shared" si="24"/>
        <v>37779.543208365438</v>
      </c>
      <c r="L100" s="5">
        <f t="shared" si="25"/>
        <v>61744.004018317595</v>
      </c>
      <c r="M100" s="5">
        <f t="shared" si="26"/>
        <v>6523.6630939315401</v>
      </c>
      <c r="N100" s="5">
        <f t="shared" si="27"/>
        <v>10715.354179489002</v>
      </c>
      <c r="O100" s="5">
        <f>SUM(K100:$K$122)</f>
        <v>153348.71670765203</v>
      </c>
      <c r="P100" s="5">
        <f>SUM(L100:L$122)</f>
        <v>253636.79270652094</v>
      </c>
      <c r="Q100" s="5">
        <f>SUM(M100:M$122)</f>
        <v>37779.543208365423</v>
      </c>
      <c r="R100" s="14">
        <f>SUM(N100:N$122)</f>
        <v>63018.560765586539</v>
      </c>
    </row>
    <row r="101" spans="1:18" x14ac:dyDescent="0.3">
      <c r="A101" s="32">
        <v>99</v>
      </c>
      <c r="B101" s="26">
        <v>0.18360126099999999</v>
      </c>
      <c r="C101" s="3">
        <v>0.19234363099999999</v>
      </c>
      <c r="D101" s="3">
        <v>0.202486625</v>
      </c>
      <c r="E101" s="3">
        <v>0.214297078</v>
      </c>
      <c r="F101" s="27">
        <v>0.22808198900000001</v>
      </c>
      <c r="G101" s="20" cm="1">
        <f t="array" ref="G101">G100*IF(x=20,(1-B100),IF(x=30,(1-C100),IF(x=40,(1-D100),IF(x=50,(1-E100),(1-F100)))))</f>
        <v>31255.880114433898</v>
      </c>
      <c r="H101" s="4">
        <f t="shared" si="21"/>
        <v>6328.8976757763339</v>
      </c>
      <c r="I101" s="5">
        <f t="shared" si="22"/>
        <v>1</v>
      </c>
      <c r="J101" s="14">
        <f t="shared" si="23"/>
        <v>1.642536413239468</v>
      </c>
      <c r="K101" s="13">
        <f t="shared" si="24"/>
        <v>31255.880114433898</v>
      </c>
      <c r="L101" s="5">
        <f t="shared" si="25"/>
        <v>51338.921215805065</v>
      </c>
      <c r="M101" s="5">
        <f t="shared" si="26"/>
        <v>6328.8976757763339</v>
      </c>
      <c r="N101" s="5">
        <f t="shared" si="27"/>
        <v>10447.683304652528</v>
      </c>
      <c r="O101" s="5">
        <f>SUM(K101:$K$122)</f>
        <v>115569.17349928664</v>
      </c>
      <c r="P101" s="5">
        <f>SUM(L101:L$122)</f>
        <v>191892.78868820335</v>
      </c>
      <c r="Q101" s="5">
        <f>SUM(M101:M$122)</f>
        <v>31255.880114433905</v>
      </c>
      <c r="R101" s="14">
        <f>SUM(N101:N$122)</f>
        <v>52303.206586097534</v>
      </c>
    </row>
    <row r="102" spans="1:18" x14ac:dyDescent="0.3">
      <c r="A102" s="32">
        <v>100</v>
      </c>
      <c r="B102" s="26">
        <v>0.216215557</v>
      </c>
      <c r="C102" s="3">
        <v>0.22529010099999999</v>
      </c>
      <c r="D102" s="3">
        <v>0.23575954299999999</v>
      </c>
      <c r="E102" s="3">
        <v>0.24787646299999999</v>
      </c>
      <c r="F102" s="27">
        <v>0.26192742499999999</v>
      </c>
      <c r="G102" s="20" cm="1">
        <f t="array" ref="G102">G101*IF(x=20,(1-B101),IF(x=30,(1-C101),IF(x=40,(1-D101),IF(x=50,(1-E101),(1-F101)))))</f>
        <v>24926.982438657564</v>
      </c>
      <c r="H102" s="4">
        <f t="shared" si="21"/>
        <v>5876.7739881069319</v>
      </c>
      <c r="I102" s="5">
        <f t="shared" si="22"/>
        <v>1</v>
      </c>
      <c r="J102" s="14">
        <f t="shared" si="23"/>
        <v>1.6507903650647915</v>
      </c>
      <c r="K102" s="13">
        <f t="shared" si="24"/>
        <v>24926.982438657564</v>
      </c>
      <c r="L102" s="5">
        <f t="shared" si="25"/>
        <v>41149.222439875164</v>
      </c>
      <c r="M102" s="5">
        <f t="shared" si="26"/>
        <v>5876.7739881069319</v>
      </c>
      <c r="N102" s="5">
        <f t="shared" si="27"/>
        <v>9750.0722384224264</v>
      </c>
      <c r="O102" s="5">
        <f>SUM(K102:$K$122)</f>
        <v>84313.293384852746</v>
      </c>
      <c r="P102" s="5">
        <f>SUM(L102:L$122)</f>
        <v>140553.86747239833</v>
      </c>
      <c r="Q102" s="5">
        <f>SUM(M102:M$122)</f>
        <v>24926.982438657567</v>
      </c>
      <c r="R102" s="14">
        <f>SUM(N102:N$122)</f>
        <v>41855.523281444999</v>
      </c>
    </row>
    <row r="103" spans="1:18" x14ac:dyDescent="0.3">
      <c r="A103" s="32">
        <v>101</v>
      </c>
      <c r="B103" s="26">
        <v>0.24583081500000001</v>
      </c>
      <c r="C103" s="3">
        <v>0.25494793399999999</v>
      </c>
      <c r="D103" s="3">
        <v>0.26541526799999998</v>
      </c>
      <c r="E103" s="3">
        <v>0.277466247</v>
      </c>
      <c r="F103" s="27">
        <v>0.291362381</v>
      </c>
      <c r="G103" s="20" cm="1">
        <f t="array" ref="G103">G102*IF(x=20,(1-B102),IF(x=30,(1-C102),IF(x=40,(1-D102),IF(x=50,(1-E102),(1-F102)))))</f>
        <v>19050.208450550632</v>
      </c>
      <c r="H103" s="4">
        <f t="shared" si="21"/>
        <v>5056.2161813587591</v>
      </c>
      <c r="I103" s="5">
        <f t="shared" si="22"/>
        <v>1</v>
      </c>
      <c r="J103" s="14">
        <f t="shared" si="23"/>
        <v>1.6590857940349664</v>
      </c>
      <c r="K103" s="13">
        <f t="shared" si="24"/>
        <v>19050.208450550632</v>
      </c>
      <c r="L103" s="5">
        <f t="shared" si="25"/>
        <v>31605.930213713422</v>
      </c>
      <c r="M103" s="5">
        <f t="shared" si="26"/>
        <v>5056.2161813587591</v>
      </c>
      <c r="N103" s="5">
        <f t="shared" si="27"/>
        <v>8430.8506915196413</v>
      </c>
      <c r="O103" s="5">
        <f>SUM(K103:$K$122)</f>
        <v>59386.310946195175</v>
      </c>
      <c r="P103" s="5">
        <f>SUM(L103:L$122)</f>
        <v>99404.645032523142</v>
      </c>
      <c r="Q103" s="5">
        <f>SUM(M103:M$122)</f>
        <v>19050.208450550632</v>
      </c>
      <c r="R103" s="14">
        <f>SUM(N103:N$122)</f>
        <v>32105.451043022567</v>
      </c>
    </row>
    <row r="104" spans="1:18" x14ac:dyDescent="0.3">
      <c r="A104" s="32">
        <v>102</v>
      </c>
      <c r="B104" s="26">
        <v>0.27653494299999998</v>
      </c>
      <c r="C104" s="3">
        <v>0.28561510200000001</v>
      </c>
      <c r="D104" s="3">
        <v>0.29599555100000002</v>
      </c>
      <c r="E104" s="3">
        <v>0.30789179999999999</v>
      </c>
      <c r="F104" s="27">
        <v>0.32154255300000001</v>
      </c>
      <c r="G104" s="20" cm="1">
        <f t="array" ref="G104">G103*IF(x=20,(1-B103),IF(x=30,(1-C103),IF(x=40,(1-D103),IF(x=50,(1-E103),(1-F103)))))</f>
        <v>13993.992269191873</v>
      </c>
      <c r="H104" s="4">
        <f t="shared" si="21"/>
        <v>4142.1594524091906</v>
      </c>
      <c r="I104" s="5">
        <f t="shared" si="22"/>
        <v>1</v>
      </c>
      <c r="J104" s="14">
        <f t="shared" si="23"/>
        <v>1.6674229085778551</v>
      </c>
      <c r="K104" s="13">
        <f t="shared" si="24"/>
        <v>13993.992269191873</v>
      </c>
      <c r="L104" s="5">
        <f t="shared" si="25"/>
        <v>23333.903292111932</v>
      </c>
      <c r="M104" s="5">
        <f t="shared" si="26"/>
        <v>4142.1594524091906</v>
      </c>
      <c r="N104" s="5">
        <f t="shared" si="27"/>
        <v>6941.4387557079281</v>
      </c>
      <c r="O104" s="5">
        <f>SUM(K104:$K$122)</f>
        <v>40336.10249564454</v>
      </c>
      <c r="P104" s="5">
        <f>SUM(L104:L$122)</f>
        <v>67798.71481880972</v>
      </c>
      <c r="Q104" s="5">
        <f>SUM(M104:M$122)</f>
        <v>13993.992269191873</v>
      </c>
      <c r="R104" s="14">
        <f>SUM(N104:N$122)</f>
        <v>23674.600351502926</v>
      </c>
    </row>
    <row r="105" spans="1:18" x14ac:dyDescent="0.3">
      <c r="A105" s="32">
        <v>103</v>
      </c>
      <c r="B105" s="26">
        <v>0.30814190800000002</v>
      </c>
      <c r="C105" s="3">
        <v>0.31711588800000001</v>
      </c>
      <c r="D105" s="3">
        <v>0.32733654200000001</v>
      </c>
      <c r="E105" s="3">
        <v>0.33900273399999997</v>
      </c>
      <c r="F105" s="27">
        <v>0.352332496</v>
      </c>
      <c r="G105" s="20" cm="1">
        <f t="array" ref="G105">G104*IF(x=20,(1-B104),IF(x=30,(1-C104),IF(x=40,(1-D104),IF(x=50,(1-E104),(1-F104)))))</f>
        <v>9851.8328167826821</v>
      </c>
      <c r="H105" s="4">
        <f t="shared" si="21"/>
        <v>3224.8648866077638</v>
      </c>
      <c r="I105" s="5">
        <f t="shared" si="22"/>
        <v>1</v>
      </c>
      <c r="J105" s="14">
        <f t="shared" si="23"/>
        <v>1.6758019181686985</v>
      </c>
      <c r="K105" s="13">
        <f t="shared" si="24"/>
        <v>9851.8328167826821</v>
      </c>
      <c r="L105" s="5">
        <f t="shared" si="25"/>
        <v>16509.720331841752</v>
      </c>
      <c r="M105" s="5">
        <f t="shared" si="26"/>
        <v>3224.8648866077638</v>
      </c>
      <c r="N105" s="5">
        <f t="shared" si="27"/>
        <v>5431.3917214192697</v>
      </c>
      <c r="O105" s="5">
        <f>SUM(K105:$K$122)</f>
        <v>26342.110226452671</v>
      </c>
      <c r="P105" s="5">
        <f>SUM(L105:L$122)</f>
        <v>44464.811526697813</v>
      </c>
      <c r="Q105" s="5">
        <f>SUM(M105:M$122)</f>
        <v>9851.8328167826821</v>
      </c>
      <c r="R105" s="14">
        <f>SUM(N105:N$122)</f>
        <v>16733.161595794998</v>
      </c>
    </row>
    <row r="106" spans="1:18" x14ac:dyDescent="0.3">
      <c r="A106" s="32">
        <v>104</v>
      </c>
      <c r="B106" s="26">
        <v>0.34049743999999998</v>
      </c>
      <c r="C106" s="3">
        <v>0.34930615500000001</v>
      </c>
      <c r="D106" s="3">
        <v>0.35930549899999997</v>
      </c>
      <c r="E106" s="3">
        <v>0.37067892699999999</v>
      </c>
      <c r="F106" s="27">
        <v>0.38362577599999997</v>
      </c>
      <c r="G106" s="20" cm="1">
        <f t="array" ref="G106">G105*IF(x=20,(1-B105),IF(x=30,(1-C105),IF(x=40,(1-D105),IF(x=50,(1-E105),(1-F105)))))</f>
        <v>6626.9679301749184</v>
      </c>
      <c r="H106" s="4">
        <f t="shared" si="21"/>
        <v>2381.1060190084963</v>
      </c>
      <c r="I106" s="5">
        <f t="shared" si="22"/>
        <v>1</v>
      </c>
      <c r="J106" s="14">
        <f t="shared" si="23"/>
        <v>1.6842230333353754</v>
      </c>
      <c r="K106" s="13">
        <f t="shared" si="24"/>
        <v>6626.9679301749184</v>
      </c>
      <c r="L106" s="5">
        <f t="shared" si="25"/>
        <v>11161.292029175454</v>
      </c>
      <c r="M106" s="5">
        <f t="shared" si="26"/>
        <v>2381.1060190084963</v>
      </c>
      <c r="N106" s="5">
        <f t="shared" si="27"/>
        <v>4030.4659316860398</v>
      </c>
      <c r="O106" s="5">
        <f>SUM(K106:$K$122)</f>
        <v>16490.277409669987</v>
      </c>
      <c r="P106" s="5">
        <f>SUM(L106:L$122)</f>
        <v>27955.091194856042</v>
      </c>
      <c r="Q106" s="5">
        <f>SUM(M106:M$122)</f>
        <v>6626.9679301749184</v>
      </c>
      <c r="R106" s="14">
        <f>SUM(N106:N$122)</f>
        <v>11301.769874375736</v>
      </c>
    </row>
    <row r="107" spans="1:18" x14ac:dyDescent="0.3">
      <c r="A107" s="32">
        <v>105</v>
      </c>
      <c r="B107" s="26">
        <v>0.37347085699999999</v>
      </c>
      <c r="C107" s="3">
        <v>0.38206447199999999</v>
      </c>
      <c r="D107" s="3">
        <v>0.39179119200000001</v>
      </c>
      <c r="E107" s="3">
        <v>0.40282024599999999</v>
      </c>
      <c r="F107" s="27">
        <v>0.41533404800000001</v>
      </c>
      <c r="G107" s="20" cm="1">
        <f t="array" ref="G107">G106*IF(x=20,(1-B106),IF(x=30,(1-C106),IF(x=40,(1-D106),IF(x=50,(1-E106),(1-F106)))))</f>
        <v>4245.861911166422</v>
      </c>
      <c r="H107" s="4">
        <f t="shared" si="21"/>
        <v>1663.4912992432905</v>
      </c>
      <c r="I107" s="5">
        <f t="shared" si="22"/>
        <v>1</v>
      </c>
      <c r="J107" s="14">
        <f t="shared" si="23"/>
        <v>1.6926864656636933</v>
      </c>
      <c r="K107" s="13">
        <f t="shared" si="24"/>
        <v>4245.861911166422</v>
      </c>
      <c r="L107" s="5">
        <f t="shared" si="25"/>
        <v>7186.912992108385</v>
      </c>
      <c r="M107" s="5">
        <f t="shared" si="26"/>
        <v>1663.4912992432905</v>
      </c>
      <c r="N107" s="5">
        <f t="shared" si="27"/>
        <v>2829.9188019883723</v>
      </c>
      <c r="O107" s="5">
        <f>SUM(K107:$K$122)</f>
        <v>9863.3094794950721</v>
      </c>
      <c r="P107" s="5">
        <f>SUM(L107:L$122)</f>
        <v>16793.799165680593</v>
      </c>
      <c r="Q107" s="5">
        <f>SUM(M107:M$122)</f>
        <v>4245.8619111664211</v>
      </c>
      <c r="R107" s="14">
        <f>SUM(N107:N$122)</f>
        <v>7271.3039426896948</v>
      </c>
    </row>
    <row r="108" spans="1:18" x14ac:dyDescent="0.3">
      <c r="A108" s="32">
        <v>106</v>
      </c>
      <c r="B108" s="26">
        <v>0.40694536999999997</v>
      </c>
      <c r="C108" s="3">
        <v>0.41528214800000002</v>
      </c>
      <c r="D108" s="3">
        <v>0.42469373399999999</v>
      </c>
      <c r="E108" s="3">
        <v>0.43533621</v>
      </c>
      <c r="F108" s="27">
        <v>0.44737665300000001</v>
      </c>
      <c r="G108" s="20" cm="1">
        <f t="array" ref="G108">G107*IF(x=20,(1-B107),IF(x=30,(1-C107),IF(x=40,(1-D107),IF(x=50,(1-E107),(1-F107)))))</f>
        <v>2582.3706119231315</v>
      </c>
      <c r="H108" s="4">
        <f t="shared" si="21"/>
        <v>1096.7166177494996</v>
      </c>
      <c r="I108" s="5">
        <f t="shared" si="22"/>
        <v>1</v>
      </c>
      <c r="J108" s="14">
        <f t="shared" si="23"/>
        <v>1.7011924278027066</v>
      </c>
      <c r="K108" s="13">
        <f t="shared" si="24"/>
        <v>2582.3706119231315</v>
      </c>
      <c r="L108" s="5">
        <f t="shared" si="25"/>
        <v>4393.1093307838728</v>
      </c>
      <c r="M108" s="5">
        <f t="shared" si="26"/>
        <v>1096.7166177494996</v>
      </c>
      <c r="N108" s="5">
        <f t="shared" si="27"/>
        <v>1875.1015131264767</v>
      </c>
      <c r="O108" s="5">
        <f>SUM(K108:$K$122)</f>
        <v>5617.4475683286455</v>
      </c>
      <c r="P108" s="5">
        <f>SUM(L108:L$122)</f>
        <v>9606.8861735722021</v>
      </c>
      <c r="Q108" s="5">
        <f>SUM(M108:M$122)</f>
        <v>2582.3706119231315</v>
      </c>
      <c r="R108" s="14">
        <f>SUM(N108:N$122)</f>
        <v>4441.3851407013217</v>
      </c>
    </row>
    <row r="109" spans="1:18" x14ac:dyDescent="0.3">
      <c r="A109" s="32">
        <v>107</v>
      </c>
      <c r="B109" s="26">
        <v>0.44081837400000001</v>
      </c>
      <c r="C109" s="3">
        <v>0.448863768</v>
      </c>
      <c r="D109" s="3">
        <v>0.45792544400000001</v>
      </c>
      <c r="E109" s="3">
        <v>0.46814731700000001</v>
      </c>
      <c r="F109" s="27">
        <v>0.47968251899999997</v>
      </c>
      <c r="G109" s="20" cm="1">
        <f t="array" ref="G109">G108*IF(x=20,(1-B108),IF(x=30,(1-C108),IF(x=40,(1-D108),IF(x=50,(1-E108),(1-F108)))))</f>
        <v>1485.6539941736319</v>
      </c>
      <c r="H109" s="4">
        <f t="shared" si="21"/>
        <v>680.31876491233379</v>
      </c>
      <c r="I109" s="5">
        <f t="shared" si="22"/>
        <v>1</v>
      </c>
      <c r="J109" s="14">
        <f t="shared" si="23"/>
        <v>1.709741133470057</v>
      </c>
      <c r="K109" s="13">
        <f t="shared" si="24"/>
        <v>1485.6539941736319</v>
      </c>
      <c r="L109" s="5">
        <f t="shared" si="25"/>
        <v>2540.0837439427428</v>
      </c>
      <c r="M109" s="5">
        <f t="shared" si="26"/>
        <v>680.31876491233379</v>
      </c>
      <c r="N109" s="5">
        <f t="shared" si="27"/>
        <v>1169.0140464745357</v>
      </c>
      <c r="O109" s="5">
        <f>SUM(K109:$K$122)</f>
        <v>3035.0769564055145</v>
      </c>
      <c r="P109" s="5">
        <f>SUM(L109:L$122)</f>
        <v>5213.7768427883302</v>
      </c>
      <c r="Q109" s="5">
        <f>SUM(M109:M$122)</f>
        <v>1485.6539941736316</v>
      </c>
      <c r="R109" s="14">
        <f>SUM(N109:N$122)</f>
        <v>2566.2836275748446</v>
      </c>
    </row>
    <row r="110" spans="1:18" x14ac:dyDescent="0.3">
      <c r="A110" s="32">
        <v>108</v>
      </c>
      <c r="B110" s="26">
        <v>0.47499891300000002</v>
      </c>
      <c r="C110" s="3">
        <v>0.48272484799999998</v>
      </c>
      <c r="D110" s="3">
        <v>0.49140874499999998</v>
      </c>
      <c r="E110" s="3">
        <v>0.50118323899999995</v>
      </c>
      <c r="F110" s="27">
        <v>0.51218874400000003</v>
      </c>
      <c r="G110" s="20" cm="1">
        <f t="array" ref="G110">G109*IF(x=20,(1-B109),IF(x=30,(1-C109),IF(x=40,(1-D109),IF(x=50,(1-E109),(1-F109)))))</f>
        <v>805.33522926129808</v>
      </c>
      <c r="H110" s="4">
        <f t="shared" si="21"/>
        <v>395.74877431558173</v>
      </c>
      <c r="I110" s="5">
        <f t="shared" si="22"/>
        <v>1</v>
      </c>
      <c r="J110" s="14">
        <f t="shared" si="23"/>
        <v>1.718332797457343</v>
      </c>
      <c r="K110" s="13">
        <f t="shared" si="24"/>
        <v>805.33522926129808</v>
      </c>
      <c r="L110" s="5">
        <f t="shared" si="25"/>
        <v>1383.8339373875169</v>
      </c>
      <c r="M110" s="5">
        <f t="shared" si="26"/>
        <v>395.74877431558173</v>
      </c>
      <c r="N110" s="5">
        <f t="shared" si="27"/>
        <v>683.44532508543534</v>
      </c>
      <c r="O110" s="5">
        <f>SUM(K110:$K$122)</f>
        <v>1549.4229622318824</v>
      </c>
      <c r="P110" s="5">
        <f>SUM(L110:L$122)</f>
        <v>2673.6930988455879</v>
      </c>
      <c r="Q110" s="5">
        <f>SUM(M110:M$122)</f>
        <v>805.33522926129797</v>
      </c>
      <c r="R110" s="14">
        <f>SUM(N110:N$122)</f>
        <v>1397.2695811003086</v>
      </c>
    </row>
    <row r="111" spans="1:18" x14ac:dyDescent="0.3">
      <c r="A111" s="32">
        <v>109</v>
      </c>
      <c r="B111" s="26">
        <v>0.50940462399999997</v>
      </c>
      <c r="C111" s="3">
        <v>0.51678893800000003</v>
      </c>
      <c r="D111" s="3">
        <v>0.52507346799999999</v>
      </c>
      <c r="E111" s="3">
        <v>0.53438038099999996</v>
      </c>
      <c r="F111" s="27">
        <v>0.54483844800000003</v>
      </c>
      <c r="G111" s="20" cm="1">
        <f t="array" ref="G111">G110*IF(x=20,(1-B110),IF(x=30,(1-C110),IF(x=40,(1-D110),IF(x=50,(1-E110),(1-F110)))))</f>
        <v>409.58645494571635</v>
      </c>
      <c r="H111" s="4">
        <f t="shared" si="21"/>
        <v>215.06298034417304</v>
      </c>
      <c r="I111" s="5">
        <f t="shared" si="22"/>
        <v>1</v>
      </c>
      <c r="J111" s="14">
        <f t="shared" si="23"/>
        <v>1.7269676356355206</v>
      </c>
      <c r="K111" s="13">
        <f t="shared" si="24"/>
        <v>409.58645494571635</v>
      </c>
      <c r="L111" s="5">
        <f t="shared" si="25"/>
        <v>707.34255168593847</v>
      </c>
      <c r="M111" s="5">
        <f t="shared" si="26"/>
        <v>215.06298034417304</v>
      </c>
      <c r="N111" s="5">
        <f t="shared" si="27"/>
        <v>373.27317254040696</v>
      </c>
      <c r="O111" s="5">
        <f>SUM(K111:$K$122)</f>
        <v>744.0877329705844</v>
      </c>
      <c r="P111" s="5">
        <f>SUM(L111:L$122)</f>
        <v>1289.8591614580712</v>
      </c>
      <c r="Q111" s="5">
        <f>SUM(M111:M$122)</f>
        <v>409.5864549457163</v>
      </c>
      <c r="R111" s="14">
        <f>SUM(N111:N$122)</f>
        <v>713.82425601487319</v>
      </c>
    </row>
    <row r="112" spans="1:18" x14ac:dyDescent="0.3">
      <c r="A112" s="32">
        <v>110</v>
      </c>
      <c r="B112" s="26">
        <v>0.54396021000000006</v>
      </c>
      <c r="C112" s="3">
        <v>0.55098623999999996</v>
      </c>
      <c r="D112" s="3">
        <v>0.55885565100000001</v>
      </c>
      <c r="E112" s="3">
        <v>0.56768087099999998</v>
      </c>
      <c r="F112" s="27">
        <v>0.57757999699999996</v>
      </c>
      <c r="G112" s="20" cm="1">
        <f t="array" ref="G112">G111*IF(x=20,(1-B111),IF(x=30,(1-C111),IF(x=40,(1-D111),IF(x=50,(1-E111),(1-F111)))))</f>
        <v>194.52347460154331</v>
      </c>
      <c r="H112" s="4">
        <f t="shared" si="21"/>
        <v>108.71054303322745</v>
      </c>
      <c r="I112" s="5">
        <f t="shared" si="22"/>
        <v>1</v>
      </c>
      <c r="J112" s="14">
        <f t="shared" si="23"/>
        <v>1.7356458649603219</v>
      </c>
      <c r="K112" s="13">
        <f t="shared" si="24"/>
        <v>194.52347460154331</v>
      </c>
      <c r="L112" s="5">
        <f t="shared" si="25"/>
        <v>337.62386432988285</v>
      </c>
      <c r="M112" s="5">
        <f t="shared" si="26"/>
        <v>108.71054303322745</v>
      </c>
      <c r="N112" s="5">
        <f t="shared" si="27"/>
        <v>189.6311602946858</v>
      </c>
      <c r="O112" s="5">
        <f>SUM(K112:$K$122)</f>
        <v>334.50127802486816</v>
      </c>
      <c r="P112" s="5">
        <f>SUM(L112:L$122)</f>
        <v>582.5166097721326</v>
      </c>
      <c r="Q112" s="5">
        <f>SUM(M112:M$122)</f>
        <v>194.52347460154337</v>
      </c>
      <c r="R112" s="14">
        <f>SUM(N112:N$122)</f>
        <v>340.55108347446645</v>
      </c>
    </row>
    <row r="113" spans="1:18" x14ac:dyDescent="0.3">
      <c r="A113" s="32">
        <v>111</v>
      </c>
      <c r="B113" s="26">
        <v>0.57859617900000004</v>
      </c>
      <c r="C113" s="3">
        <v>0.58525243000000005</v>
      </c>
      <c r="D113" s="3">
        <v>0.59269643900000002</v>
      </c>
      <c r="E113" s="3">
        <v>0.60103158000000001</v>
      </c>
      <c r="F113" s="27">
        <v>0.61036612800000001</v>
      </c>
      <c r="G113" s="20" cm="1">
        <f t="array" ref="G113">G112*IF(x=20,(1-B112),IF(x=30,(1-C112),IF(x=40,(1-D112),IF(x=50,(1-E112),(1-F112)))))</f>
        <v>85.812931568315861</v>
      </c>
      <c r="H113" s="4">
        <f t="shared" si="21"/>
        <v>50.861018960691496</v>
      </c>
      <c r="I113" s="5">
        <f t="shared" si="22"/>
        <v>1</v>
      </c>
      <c r="J113" s="14">
        <f t="shared" si="23"/>
        <v>1.7443677034777108</v>
      </c>
      <c r="K113" s="13">
        <f t="shared" si="24"/>
        <v>85.812931568315861</v>
      </c>
      <c r="L113" s="5">
        <f t="shared" si="25"/>
        <v>149.68930636851309</v>
      </c>
      <c r="M113" s="5">
        <f t="shared" si="26"/>
        <v>50.861018960691496</v>
      </c>
      <c r="N113" s="5">
        <f t="shared" si="27"/>
        <v>89.166149588942446</v>
      </c>
      <c r="O113" s="5">
        <f>SUM(K113:$K$122)</f>
        <v>139.97780342332479</v>
      </c>
      <c r="P113" s="5">
        <f>SUM(L113:L$122)</f>
        <v>244.89274544224978</v>
      </c>
      <c r="Q113" s="5">
        <f>SUM(M113:M$122)</f>
        <v>85.812931568315861</v>
      </c>
      <c r="R113" s="14">
        <f>SUM(N113:N$122)</f>
        <v>150.91992317978068</v>
      </c>
    </row>
    <row r="114" spans="1:18" x14ac:dyDescent="0.3">
      <c r="A114" s="32">
        <v>112</v>
      </c>
      <c r="B114" s="26">
        <v>0.61324850799999997</v>
      </c>
      <c r="C114" s="3">
        <v>0.61952834000000001</v>
      </c>
      <c r="D114" s="3">
        <v>0.62654180800000003</v>
      </c>
      <c r="E114" s="3">
        <v>0.63438385900000005</v>
      </c>
      <c r="F114" s="27">
        <v>0.64315372699999995</v>
      </c>
      <c r="G114" s="20" cm="1">
        <f t="array" ref="G114">G113*IF(x=20,(1-B113),IF(x=30,(1-C113),IF(x=40,(1-D113),IF(x=50,(1-E113),(1-F113)))))</f>
        <v>34.951912607624365</v>
      </c>
      <c r="H114" s="4">
        <f t="shared" si="21"/>
        <v>21.898834518238964</v>
      </c>
      <c r="I114" s="5">
        <f t="shared" si="22"/>
        <v>1</v>
      </c>
      <c r="J114" s="14">
        <f t="shared" si="23"/>
        <v>1.753133370329357</v>
      </c>
      <c r="K114" s="13">
        <f t="shared" si="24"/>
        <v>34.951912607624365</v>
      </c>
      <c r="L114" s="5">
        <f t="shared" si="25"/>
        <v>61.27536434926165</v>
      </c>
      <c r="M114" s="5">
        <f t="shared" si="26"/>
        <v>21.898834518238964</v>
      </c>
      <c r="N114" s="5">
        <f t="shared" si="27"/>
        <v>38.584500065573003</v>
      </c>
      <c r="O114" s="5">
        <f>SUM(K114:$K$122)</f>
        <v>54.164871855008933</v>
      </c>
      <c r="P114" s="5">
        <f>SUM(L114:L$122)</f>
        <v>95.203439073736661</v>
      </c>
      <c r="Q114" s="5">
        <f>SUM(M114:M$122)</f>
        <v>34.951912607624358</v>
      </c>
      <c r="R114" s="14">
        <f>SUM(N114:N$122)</f>
        <v>61.753773590838222</v>
      </c>
    </row>
    <row r="115" spans="1:18" x14ac:dyDescent="0.3">
      <c r="A115" s="32">
        <v>113</v>
      </c>
      <c r="B115" s="26">
        <v>0.65279766500000003</v>
      </c>
      <c r="C115" s="3">
        <v>0.65874263200000005</v>
      </c>
      <c r="D115" s="3">
        <v>0.66537389899999999</v>
      </c>
      <c r="E115" s="3">
        <v>0.67277922000000001</v>
      </c>
      <c r="F115" s="27">
        <v>0.68105015800000002</v>
      </c>
      <c r="G115" s="20" cm="1">
        <f t="array" ref="G115">G114*IF(x=20,(1-B114),IF(x=30,(1-C114),IF(x=40,(1-D114),IF(x=50,(1-E114),(1-F114)))))</f>
        <v>13.0530780893854</v>
      </c>
      <c r="H115" s="4">
        <f t="shared" si="21"/>
        <v>8.685177462285834</v>
      </c>
      <c r="I115" s="5">
        <f t="shared" si="22"/>
        <v>1</v>
      </c>
      <c r="J115" s="14">
        <f t="shared" si="23"/>
        <v>1.7619430857581475</v>
      </c>
      <c r="K115" s="13">
        <f t="shared" si="24"/>
        <v>13.0530780893854</v>
      </c>
      <c r="L115" s="5">
        <f t="shared" si="25"/>
        <v>22.998780687453774</v>
      </c>
      <c r="M115" s="5">
        <f t="shared" si="26"/>
        <v>8.685177462285834</v>
      </c>
      <c r="N115" s="5">
        <f t="shared" si="27"/>
        <v>15.379686812318614</v>
      </c>
      <c r="O115" s="5">
        <f>SUM(K115:$K$122)</f>
        <v>19.212959247384561</v>
      </c>
      <c r="P115" s="5">
        <f>SUM(L115:L$122)</f>
        <v>33.928074724475017</v>
      </c>
      <c r="Q115" s="5">
        <f>SUM(M115:M$122)</f>
        <v>13.0530780893854</v>
      </c>
      <c r="R115" s="14">
        <f>SUM(N115:N$122)</f>
        <v>23.169273525265204</v>
      </c>
    </row>
    <row r="116" spans="1:18" x14ac:dyDescent="0.3">
      <c r="A116" s="32">
        <v>114</v>
      </c>
      <c r="B116" s="26">
        <v>0.68562869000000004</v>
      </c>
      <c r="C116" s="3">
        <v>0.69117753400000004</v>
      </c>
      <c r="D116" s="3">
        <v>0.69736000600000003</v>
      </c>
      <c r="E116" s="3">
        <v>0.70425627700000004</v>
      </c>
      <c r="F116" s="27">
        <v>0.71194991699999999</v>
      </c>
      <c r="G116" s="20" cm="1">
        <f t="array" ref="G116">G115*IF(x=20,(1-B115),IF(x=30,(1-C115),IF(x=40,(1-D115),IF(x=50,(1-E115),(1-F115)))))</f>
        <v>4.3679006270995657</v>
      </c>
      <c r="H116" s="4">
        <f t="shared" si="21"/>
        <v>3.045999207521557</v>
      </c>
      <c r="I116" s="5">
        <f t="shared" si="22"/>
        <v>1</v>
      </c>
      <c r="J116" s="14">
        <f t="shared" si="23"/>
        <v>1.7707970711137155</v>
      </c>
      <c r="K116" s="13">
        <f t="shared" si="24"/>
        <v>4.3679006270995657</v>
      </c>
      <c r="L116" s="5">
        <f t="shared" si="25"/>
        <v>7.7346656373836726</v>
      </c>
      <c r="M116" s="5">
        <f t="shared" si="26"/>
        <v>3.045999207521557</v>
      </c>
      <c r="N116" s="5">
        <f t="shared" si="27"/>
        <v>5.4209512314511272</v>
      </c>
      <c r="O116" s="5">
        <f>SUM(K116:$K$122)</f>
        <v>6.1598811579991644</v>
      </c>
      <c r="P116" s="5">
        <f>SUM(L116:L$122)</f>
        <v>10.929294037021242</v>
      </c>
      <c r="Q116" s="5">
        <f>SUM(M116:M$122)</f>
        <v>4.3679006270995666</v>
      </c>
      <c r="R116" s="14">
        <f>SUM(N116:N$122)</f>
        <v>7.7895867129465923</v>
      </c>
    </row>
    <row r="117" spans="1:18" x14ac:dyDescent="0.3">
      <c r="A117" s="32">
        <v>115</v>
      </c>
      <c r="B117" s="26">
        <v>0.71706360800000002</v>
      </c>
      <c r="C117" s="3">
        <v>0.72221667700000003</v>
      </c>
      <c r="D117" s="3">
        <v>0.72795233000000004</v>
      </c>
      <c r="E117" s="3">
        <v>0.734343619</v>
      </c>
      <c r="F117" s="27">
        <v>0.74146665499999997</v>
      </c>
      <c r="G117" s="20" cm="1">
        <f t="array" ref="G117">G116*IF(x=20,(1-B116),IF(x=30,(1-C116),IF(x=40,(1-D116),IF(x=50,(1-E116),(1-F116)))))</f>
        <v>1.3219014195780088</v>
      </c>
      <c r="H117" s="4">
        <f t="shared" si="21"/>
        <v>0.96228121841211922</v>
      </c>
      <c r="I117" s="5">
        <f t="shared" si="22"/>
        <v>1</v>
      </c>
      <c r="J117" s="14">
        <f t="shared" si="23"/>
        <v>1.7796955488580055</v>
      </c>
      <c r="K117" s="13">
        <f t="shared" si="24"/>
        <v>1.3219014195780088</v>
      </c>
      <c r="L117" s="5">
        <f t="shared" si="25"/>
        <v>2.3525820724520607</v>
      </c>
      <c r="M117" s="5">
        <f t="shared" si="26"/>
        <v>0.96228121841211922</v>
      </c>
      <c r="N117" s="5">
        <f t="shared" si="27"/>
        <v>1.721173468500208</v>
      </c>
      <c r="O117" s="5">
        <f>SUM(K117:$K$122)</f>
        <v>1.7919805308995982</v>
      </c>
      <c r="P117" s="5">
        <f>SUM(L117:L$122)</f>
        <v>3.1946283996375691</v>
      </c>
      <c r="Q117" s="5">
        <f>SUM(M117:M$122)</f>
        <v>1.3219014195780086</v>
      </c>
      <c r="R117" s="14">
        <f>SUM(N117:N$122)</f>
        <v>2.3686354814954664</v>
      </c>
    </row>
    <row r="118" spans="1:18" x14ac:dyDescent="0.3">
      <c r="A118" s="32">
        <v>116</v>
      </c>
      <c r="B118" s="26">
        <v>0.74689505599999995</v>
      </c>
      <c r="C118" s="3">
        <v>0.75165762000000003</v>
      </c>
      <c r="D118" s="3">
        <v>0.75695371</v>
      </c>
      <c r="E118" s="3">
        <v>0.76284971899999998</v>
      </c>
      <c r="F118" s="27">
        <v>0.769414814</v>
      </c>
      <c r="G118" s="20" cm="1">
        <f t="array" ref="G118">G117*IF(x=20,(1-B117),IF(x=30,(1-C117),IF(x=40,(1-D117),IF(x=50,(1-E117),(1-F117)))))</f>
        <v>0.35962020116588961</v>
      </c>
      <c r="H118" s="4">
        <f t="shared" si="21"/>
        <v>0.27221584546346644</v>
      </c>
      <c r="I118" s="5">
        <f t="shared" si="22"/>
        <v>1</v>
      </c>
      <c r="J118" s="14">
        <f t="shared" si="23"/>
        <v>1.7886387425708596</v>
      </c>
      <c r="K118" s="13">
        <f t="shared" si="24"/>
        <v>0.35962020116588961</v>
      </c>
      <c r="L118" s="5">
        <f t="shared" si="25"/>
        <v>0.64323062441643641</v>
      </c>
      <c r="M118" s="5">
        <f t="shared" si="26"/>
        <v>0.27221584546346644</v>
      </c>
      <c r="N118" s="5">
        <f t="shared" si="27"/>
        <v>0.48934252013832968</v>
      </c>
      <c r="O118" s="5">
        <f>SUM(K118:$K$122)</f>
        <v>0.47007911132158953</v>
      </c>
      <c r="P118" s="5">
        <f>SUM(L118:L$122)</f>
        <v>0.8420463271855082</v>
      </c>
      <c r="Q118" s="5">
        <f>SUM(M118:M$122)</f>
        <v>0.35962020116588955</v>
      </c>
      <c r="R118" s="14">
        <f>SUM(N118:N$122)</f>
        <v>0.64746201299525807</v>
      </c>
    </row>
    <row r="119" spans="1:18" x14ac:dyDescent="0.3">
      <c r="A119" s="32">
        <v>117</v>
      </c>
      <c r="B119" s="26">
        <v>0.774947155</v>
      </c>
      <c r="C119" s="3">
        <v>0.77932883500000005</v>
      </c>
      <c r="D119" s="3">
        <v>0.784197268</v>
      </c>
      <c r="E119" s="3">
        <v>0.78961264099999995</v>
      </c>
      <c r="F119" s="27">
        <v>0.79563768099999999</v>
      </c>
      <c r="G119" s="20" cm="1">
        <f t="array" ref="G119">G118*IF(x=20,(1-B118),IF(x=30,(1-C118),IF(x=40,(1-D118),IF(x=50,(1-E118),(1-F118)))))</f>
        <v>8.7404355702423137E-2</v>
      </c>
      <c r="H119" s="4">
        <f t="shared" si="21"/>
        <v>6.8542256953140451E-2</v>
      </c>
      <c r="I119" s="5">
        <f t="shared" si="22"/>
        <v>1</v>
      </c>
      <c r="J119" s="14">
        <f t="shared" si="23"/>
        <v>1.7976268769556378</v>
      </c>
      <c r="K119" s="13">
        <f t="shared" si="24"/>
        <v>8.7404355702423137E-2</v>
      </c>
      <c r="L119" s="5">
        <f t="shared" si="25"/>
        <v>0.1571204189736666</v>
      </c>
      <c r="M119" s="5">
        <f t="shared" si="26"/>
        <v>6.8542256953140451E-2</v>
      </c>
      <c r="N119" s="5">
        <f t="shared" si="27"/>
        <v>0.12383256613684897</v>
      </c>
      <c r="O119" s="5">
        <f>SUM(K119:$K$122)</f>
        <v>0.1104589101556999</v>
      </c>
      <c r="P119" s="5">
        <f>SUM(L119:L$122)</f>
        <v>0.19881570276907187</v>
      </c>
      <c r="Q119" s="5">
        <f>SUM(M119:M$122)</f>
        <v>8.740435570242315E-2</v>
      </c>
      <c r="R119" s="14">
        <f>SUM(N119:N$122)</f>
        <v>0.15811949285692828</v>
      </c>
    </row>
    <row r="120" spans="1:18" x14ac:dyDescent="0.3">
      <c r="A120" s="32">
        <v>118</v>
      </c>
      <c r="B120" s="26">
        <v>0.80108042199999996</v>
      </c>
      <c r="C120" s="3">
        <v>0.80509451899999995</v>
      </c>
      <c r="D120" s="3">
        <v>0.80955111099999999</v>
      </c>
      <c r="E120" s="3">
        <v>0.81450462999999995</v>
      </c>
      <c r="F120" s="27">
        <v>0.82001184199999999</v>
      </c>
      <c r="G120" s="20" cm="1">
        <f t="array" ref="G120">G119*IF(x=20,(1-B119),IF(x=30,(1-C119),IF(x=40,(1-D119),IF(x=50,(1-E119),(1-F119)))))</f>
        <v>1.8862098749282692E-2</v>
      </c>
      <c r="H120" s="4">
        <f t="shared" si="21"/>
        <v>1.5269832998273513E-2</v>
      </c>
      <c r="I120" s="5">
        <f t="shared" si="22"/>
        <v>1</v>
      </c>
      <c r="J120" s="14">
        <f t="shared" si="23"/>
        <v>1.8066601778448617</v>
      </c>
      <c r="K120" s="13">
        <f t="shared" si="24"/>
        <v>1.8862098749282692E-2</v>
      </c>
      <c r="L120" s="5">
        <f t="shared" si="25"/>
        <v>3.4077402680906414E-2</v>
      </c>
      <c r="M120" s="5">
        <f t="shared" si="26"/>
        <v>1.5269832998273513E-2</v>
      </c>
      <c r="N120" s="5">
        <f t="shared" si="27"/>
        <v>2.7726029347057451E-2</v>
      </c>
      <c r="O120" s="5">
        <f>SUM(K120:$K$122)</f>
        <v>2.3054554453276765E-2</v>
      </c>
      <c r="P120" s="5">
        <f>SUM(L120:L$122)</f>
        <v>4.1695283795405248E-2</v>
      </c>
      <c r="Q120" s="5">
        <f>SUM(M120:M$122)</f>
        <v>1.8862098749282692E-2</v>
      </c>
      <c r="R120" s="14">
        <f>SUM(N120:N$122)</f>
        <v>3.4286926720079304E-2</v>
      </c>
    </row>
    <row r="121" spans="1:18" x14ac:dyDescent="0.3">
      <c r="A121" s="32">
        <v>119</v>
      </c>
      <c r="B121" s="26">
        <v>0.82519515399999999</v>
      </c>
      <c r="C121" s="3">
        <v>0.82885792700000005</v>
      </c>
      <c r="D121" s="3">
        <v>0.832921617</v>
      </c>
      <c r="E121" s="3">
        <v>0.83743533800000003</v>
      </c>
      <c r="F121" s="27">
        <v>0.84245036200000001</v>
      </c>
      <c r="G121" s="20" cm="1">
        <f t="array" ref="G121">G120*IF(x=20,(1-B120),IF(x=30,(1-C120),IF(x=40,(1-D120),IF(x=50,(1-E120),(1-F120)))))</f>
        <v>3.5922657510091783E-3</v>
      </c>
      <c r="H121" s="4">
        <f t="shared" si="21"/>
        <v>2.9920757980242841E-3</v>
      </c>
      <c r="I121" s="5">
        <f t="shared" si="22"/>
        <v>1</v>
      </c>
      <c r="J121" s="14">
        <f t="shared" si="23"/>
        <v>1.8157388722058911</v>
      </c>
      <c r="K121" s="13">
        <f t="shared" si="24"/>
        <v>3.5922657510091783E-3</v>
      </c>
      <c r="L121" s="5">
        <f t="shared" si="25"/>
        <v>6.5226165634012538E-3</v>
      </c>
      <c r="M121" s="5">
        <f t="shared" si="26"/>
        <v>2.9920757980242841E-3</v>
      </c>
      <c r="N121" s="5">
        <f t="shared" si="27"/>
        <v>5.4601289799589506E-3</v>
      </c>
      <c r="O121" s="5">
        <f>SUM(K121:$K$122)</f>
        <v>4.1924557039940726E-3</v>
      </c>
      <c r="P121" s="5">
        <f>SUM(L121:L$122)</f>
        <v>7.6178811144988401E-3</v>
      </c>
      <c r="Q121" s="5">
        <f>SUM(M121:M$122)</f>
        <v>3.5922657510091783E-3</v>
      </c>
      <c r="R121" s="14">
        <f>SUM(N121:N$122)</f>
        <v>6.5608973730218508E-3</v>
      </c>
    </row>
    <row r="122" spans="1:18" ht="15" thickBot="1" x14ac:dyDescent="0.35">
      <c r="A122" s="33">
        <v>120</v>
      </c>
      <c r="B122" s="28">
        <v>0.84723315399999999</v>
      </c>
      <c r="C122" s="29">
        <v>0.85056309699999999</v>
      </c>
      <c r="D122" s="29">
        <v>0.85425516099999999</v>
      </c>
      <c r="E122" s="29">
        <v>0.85835356299999999</v>
      </c>
      <c r="F122" s="30">
        <v>0.86290452200000001</v>
      </c>
      <c r="G122" s="21" cm="1">
        <f t="array" ref="G122">G121*IF(x=20,(1-B121),IF(x=30,(1-C121),IF(x=40,(1-D121),IF(x=50,(1-E121),(1-F121)))))</f>
        <v>6.0018995298489412E-4</v>
      </c>
      <c r="H122" s="22">
        <f t="shared" si="21"/>
        <v>6.0018995298489412E-4</v>
      </c>
      <c r="I122" s="16">
        <f t="shared" si="22"/>
        <v>1</v>
      </c>
      <c r="J122" s="17">
        <f t="shared" si="23"/>
        <v>1.8248631881466237</v>
      </c>
      <c r="K122" s="15">
        <f t="shared" si="24"/>
        <v>6.0018995298489412E-4</v>
      </c>
      <c r="L122" s="16">
        <f t="shared" si="25"/>
        <v>1.0952645510975861E-3</v>
      </c>
      <c r="M122" s="16">
        <f t="shared" si="26"/>
        <v>6.0018995298489412E-4</v>
      </c>
      <c r="N122" s="16">
        <f t="shared" si="27"/>
        <v>1.1007683930629006E-3</v>
      </c>
      <c r="O122" s="16">
        <f>SUM(K122:$K$122)</f>
        <v>6.0018995298489412E-4</v>
      </c>
      <c r="P122" s="16">
        <f>SUM(L122:L$122)</f>
        <v>1.0952645510975861E-3</v>
      </c>
      <c r="Q122" s="16">
        <f>SUM(M122:M$122)</f>
        <v>6.0018995298489412E-4</v>
      </c>
      <c r="R122" s="17">
        <f>SUM(N122:N$122)</f>
        <v>1.1007683930629006E-3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18</vt:i4>
      </vt:variant>
    </vt:vector>
  </HeadingPairs>
  <TitlesOfParts>
    <vt:vector size="20" baseType="lpstr">
      <vt:lpstr>Eingabe</vt:lpstr>
      <vt:lpstr>Sterbetafel</vt:lpstr>
      <vt:lpstr>benötigt</vt:lpstr>
      <vt:lpstr>Ci</vt:lpstr>
      <vt:lpstr>Cir</vt:lpstr>
      <vt:lpstr>CoC</vt:lpstr>
      <vt:lpstr>Di</vt:lpstr>
      <vt:lpstr>Dir</vt:lpstr>
      <vt:lpstr>Mi</vt:lpstr>
      <vt:lpstr>Mir</vt:lpstr>
      <vt:lpstr>n</vt:lpstr>
      <vt:lpstr>naktiv</vt:lpstr>
      <vt:lpstr>Ni</vt:lpstr>
      <vt:lpstr>Nir</vt:lpstr>
      <vt:lpstr>Prämie</vt:lpstr>
      <vt:lpstr>Rechenzins</vt:lpstr>
      <vt:lpstr>sn</vt:lpstr>
      <vt:lpstr>VS</vt:lpstr>
      <vt:lpstr>x</vt:lpstr>
      <vt:lpstr>Zinsstress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Lamprecht Andrea</cp:lastModifiedBy>
  <dcterms:created xsi:type="dcterms:W3CDTF">2026-02-25T09:35:21Z</dcterms:created>
  <dcterms:modified xsi:type="dcterms:W3CDTF">2026-04-09T06:57:05Z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fbce44-d0ea-430d-8a09-696302eb32ba_Enabled">
    <vt:lpwstr>true</vt:lpwstr>
  </property>
  <property fmtid="{D5CDD505-2E9C-101B-9397-08002B2CF9AE}" pid="3" name="MSIP_Label_8afbce44-d0ea-430d-8a09-696302eb32ba_SetDate">
    <vt:lpwstr>2026-02-25T09:48:55Z</vt:lpwstr>
  </property>
  <property fmtid="{D5CDD505-2E9C-101B-9397-08002B2CF9AE}" pid="4" name="MSIP_Label_8afbce44-d0ea-430d-8a09-696302eb32ba_Method">
    <vt:lpwstr>Standard</vt:lpwstr>
  </property>
  <property fmtid="{D5CDD505-2E9C-101B-9397-08002B2CF9AE}" pid="5" name="MSIP_Label_8afbce44-d0ea-430d-8a09-696302eb32ba_Name">
    <vt:lpwstr>AT-Internal-withFooter</vt:lpwstr>
  </property>
  <property fmtid="{D5CDD505-2E9C-101B-9397-08002B2CF9AE}" pid="6" name="MSIP_Label_8afbce44-d0ea-430d-8a09-696302eb32ba_SiteId">
    <vt:lpwstr>cbeb3ecc-6f45-4183-b5a8-088140deae5d</vt:lpwstr>
  </property>
  <property fmtid="{D5CDD505-2E9C-101B-9397-08002B2CF9AE}" pid="7" name="MSIP_Label_8afbce44-d0ea-430d-8a09-696302eb32ba_ActionId">
    <vt:lpwstr>c57ce0a2-af7a-41a8-9457-ebebdf8d88e1</vt:lpwstr>
  </property>
  <property fmtid="{D5CDD505-2E9C-101B-9397-08002B2CF9AE}" pid="8" name="MSIP_Label_8afbce44-d0ea-430d-8a09-696302eb32ba_ContentBits">
    <vt:lpwstr>2</vt:lpwstr>
  </property>
</Properties>
</file>